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0" windowWidth="15480" windowHeight="11640" activeTab="0"/>
  </bookViews>
  <sheets>
    <sheet name="INDEX CALCULATOR" sheetId="1" r:id="rId1"/>
    <sheet name="VAS" sheetId="2" r:id="rId2"/>
    <sheet name="TTO" sheetId="3" r:id="rId3"/>
    <sheet name="notes" sheetId="4" r:id="rId4"/>
    <sheet name="Charts" sheetId="5" r:id="rId5"/>
  </sheets>
  <definedNames>
    <definedName name="Table">'INDEX CALCULATOR'!$A$28:$F$52</definedName>
  </definedNames>
  <calcPr fullCalcOnLoad="1"/>
</workbook>
</file>

<file path=xl/sharedStrings.xml><?xml version="1.0" encoding="utf-8"?>
<sst xmlns="http://schemas.openxmlformats.org/spreadsheetml/2006/main" count="177" uniqueCount="74">
  <si>
    <t>Full health (11111)</t>
  </si>
  <si>
    <t>At least one 2 or 3 (constant)</t>
  </si>
  <si>
    <t>At least one 3 (N3)</t>
  </si>
  <si>
    <t>Mobility = 2</t>
  </si>
  <si>
    <t>Mobility = 3</t>
  </si>
  <si>
    <t>Self care = 2</t>
  </si>
  <si>
    <t>Self care = 3</t>
  </si>
  <si>
    <t>Usual activities = 2</t>
  </si>
  <si>
    <t>Usual activities = 3</t>
  </si>
  <si>
    <t>Pain/discomfort = 2</t>
  </si>
  <si>
    <t>Pain/discomfort = 3</t>
  </si>
  <si>
    <t>Anxiety/depression = 2</t>
  </si>
  <si>
    <t>Anxiety/depression = 3</t>
  </si>
  <si>
    <t>Europe</t>
  </si>
  <si>
    <t>raw</t>
  </si>
  <si>
    <t>resc mean dead</t>
  </si>
  <si>
    <t>resc median dead</t>
  </si>
  <si>
    <t>Germany (1998)</t>
  </si>
  <si>
    <t>dimension</t>
  </si>
  <si>
    <t>level 1</t>
  </si>
  <si>
    <t>level 2</t>
  </si>
  <si>
    <t>level 3</t>
  </si>
  <si>
    <t>MO</t>
  </si>
  <si>
    <t>SC</t>
  </si>
  <si>
    <t>UA</t>
  </si>
  <si>
    <t>PD</t>
  </si>
  <si>
    <t>AD</t>
  </si>
  <si>
    <t>in the model when a dimension is at level 3, you have to multiply by both level 2 and level 3. The adjusted level 3 values have incorporated this.</t>
  </si>
  <si>
    <t>adjusted level 3</t>
  </si>
  <si>
    <t>Belgium</t>
  </si>
  <si>
    <t>Denmark</t>
  </si>
  <si>
    <t>Finland</t>
  </si>
  <si>
    <t>Germany</t>
  </si>
  <si>
    <t>New Zealand</t>
  </si>
  <si>
    <t>-</t>
  </si>
  <si>
    <t>Slovenia</t>
  </si>
  <si>
    <t>Spain</t>
  </si>
  <si>
    <t>UK</t>
  </si>
  <si>
    <t>VAS value sets</t>
  </si>
  <si>
    <t>Japan</t>
  </si>
  <si>
    <t>Zimbabwe</t>
  </si>
  <si>
    <t>TTO value sets</t>
  </si>
  <si>
    <t>D1</t>
  </si>
  <si>
    <t>I2-square</t>
  </si>
  <si>
    <t>I3</t>
  </si>
  <si>
    <t>I3-square</t>
  </si>
  <si>
    <t>Mobility</t>
  </si>
  <si>
    <t>Self-care</t>
  </si>
  <si>
    <t>Usual activities</t>
  </si>
  <si>
    <t>Anxiety/Discomfort</t>
  </si>
  <si>
    <t>TTO Score</t>
  </si>
  <si>
    <t>VAS Score</t>
  </si>
  <si>
    <t>Please enter health state description:</t>
  </si>
  <si>
    <t>Pain/Discomfort</t>
  </si>
  <si>
    <t>Select country/survey of interest:</t>
  </si>
  <si>
    <t xml:space="preserve">Germany </t>
  </si>
  <si>
    <t>multiplicative</t>
  </si>
  <si>
    <t>D1 crieteria</t>
  </si>
  <si>
    <t>I3 criteria</t>
  </si>
  <si>
    <t>I3 square</t>
  </si>
  <si>
    <t>I2 square</t>
  </si>
  <si>
    <t>Results for all countries/surveys:</t>
  </si>
  <si>
    <t>Netherlands</t>
  </si>
  <si>
    <t>USA</t>
  </si>
  <si>
    <t>Not available</t>
  </si>
  <si>
    <t>Figure 2: Value of selected EQ-5D health states based on TTO surveys</t>
  </si>
  <si>
    <t>Figure 3: Value of selected EQ-5D health states based on VAS surveys</t>
  </si>
  <si>
    <t>Denmark-TTO</t>
  </si>
  <si>
    <t>Spain-TTO</t>
  </si>
  <si>
    <t>UK-TTO</t>
  </si>
  <si>
    <t>Denmark-VAS</t>
  </si>
  <si>
    <t>Spain-VAS</t>
  </si>
  <si>
    <t>UK-VAS</t>
  </si>
  <si>
    <t>Figure 4: Value of selected EQ-5D health states based on TTO and VAS surveys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</si>
</sst>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</numFmts>
  <fonts count="19">
    <font>
      <sz val="10"/>
      <name val="Arial"/>
      <family val="0"/>
    </font>
    <font>
      <sz val="12"/>
      <name val="Times New Roman"/>
      <family val="1"/>
    </font>
    <font>
      <sz val="4"/>
      <name val="Times New Roman"/>
      <family val="1"/>
    </font>
    <font>
      <sz val="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Symbol"/>
      <family val="1"/>
    </font>
    <font>
      <b/>
      <u val="single"/>
      <sz val="10"/>
      <name val="Arial"/>
      <family val="2"/>
    </font>
    <font>
      <sz val="26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4.25"/>
      <name val="Arial"/>
      <family val="0"/>
    </font>
    <font>
      <sz val="10.25"/>
      <name val="Times New Roman"/>
      <family val="1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" fontId="2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justify" vertical="top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justify"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77" fontId="1" fillId="0" borderId="0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9" fillId="0" borderId="4" xfId="0" applyFont="1" applyBorder="1" applyAlignment="1">
      <alignment horizontal="center" vertical="top" wrapText="1"/>
    </xf>
    <xf numFmtId="178" fontId="1" fillId="0" borderId="4" xfId="0" applyNumberFormat="1" applyFont="1" applyBorder="1" applyAlignment="1">
      <alignment horizontal="center" vertical="top" wrapText="1"/>
    </xf>
    <xf numFmtId="178" fontId="1" fillId="0" borderId="0" xfId="0" applyNumberFormat="1" applyFont="1" applyBorder="1" applyAlignment="1">
      <alignment horizontal="center" vertical="top" wrapText="1"/>
    </xf>
    <xf numFmtId="178" fontId="1" fillId="0" borderId="0" xfId="0" applyNumberFormat="1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7" fontId="0" fillId="2" borderId="10" xfId="0" applyNumberForma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Alignment="1">
      <alignment horizontal="left" indent="3"/>
    </xf>
    <xf numFmtId="0" fontId="7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left" indent="1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Charts!$C$4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Charts!$C$5:$C$17</c:f>
              <c:numCache/>
            </c:numRef>
          </c:val>
          <c:smooth val="0"/>
        </c:ser>
        <c:ser>
          <c:idx val="1"/>
          <c:order val="1"/>
          <c:tx>
            <c:strRef>
              <c:f>Charts!$D$4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Charts!$D$5:$D$17</c:f>
              <c:numCache/>
            </c:numRef>
          </c:val>
          <c:smooth val="0"/>
        </c:ser>
        <c:ser>
          <c:idx val="2"/>
          <c:order val="2"/>
          <c:tx>
            <c:strRef>
              <c:f>Charts!$E$4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Charts!$E$5:$E$17</c:f>
              <c:numCache/>
            </c:numRef>
          </c:val>
          <c:smooth val="0"/>
        </c:ser>
        <c:ser>
          <c:idx val="3"/>
          <c:order val="3"/>
          <c:tx>
            <c:strRef>
              <c:f>Charts!$F$4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Charts!$F$5:$F$17</c:f>
              <c:numCache/>
            </c:numRef>
          </c:val>
          <c:smooth val="0"/>
        </c:ser>
        <c:ser>
          <c:idx val="4"/>
          <c:order val="4"/>
          <c:tx>
            <c:strRef>
              <c:f>Charts!$G$4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Charts!$G$5:$G$17</c:f>
              <c:numCache/>
            </c:numRef>
          </c:val>
          <c:smooth val="0"/>
        </c:ser>
        <c:ser>
          <c:idx val="5"/>
          <c:order val="5"/>
          <c:tx>
            <c:strRef>
              <c:f>Charts!$H$4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Charts!$H$5:$H$17</c:f>
              <c:numCache/>
            </c:numRef>
          </c:val>
          <c:smooth val="0"/>
        </c:ser>
        <c:ser>
          <c:idx val="6"/>
          <c:order val="6"/>
          <c:tx>
            <c:strRef>
              <c:f>Charts!$I$4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Charts!$I$5:$I$17</c:f>
              <c:numCache/>
            </c:numRef>
          </c:val>
          <c:smooth val="0"/>
        </c:ser>
        <c:ser>
          <c:idx val="7"/>
          <c:order val="7"/>
          <c:tx>
            <c:strRef>
              <c:f>Charts!$J$4</c:f>
              <c:strCache>
                <c:ptCount val="1"/>
                <c:pt idx="0">
                  <c:v>Zimbabwe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Charts!$B$5:$B$17</c:f>
              <c:numCache/>
            </c:numRef>
          </c:cat>
          <c:val>
            <c:numRef>
              <c:f>Charts!$J$5:$J$17</c:f>
              <c:numCache/>
            </c:numRef>
          </c:val>
          <c:smooth val="0"/>
        </c:ser>
        <c:marker val="1"/>
        <c:axId val="27046668"/>
        <c:axId val="54280765"/>
      </c:lineChart>
      <c:catAx>
        <c:axId val="27046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Selected EQ-5D health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280765"/>
        <c:crosses val="autoZero"/>
        <c:auto val="1"/>
        <c:lblOffset val="100"/>
        <c:noMultiLvlLbl val="0"/>
      </c:catAx>
      <c:valAx>
        <c:axId val="542807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 of health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046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Charts!$C$42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Charts!$C$43:$C$55</c:f>
              <c:numCache/>
            </c:numRef>
          </c:val>
          <c:smooth val="0"/>
        </c:ser>
        <c:ser>
          <c:idx val="1"/>
          <c:order val="1"/>
          <c:tx>
            <c:strRef>
              <c:f>Charts!$D$42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Charts!$D$43:$D$55</c:f>
              <c:numCache/>
            </c:numRef>
          </c:val>
          <c:smooth val="0"/>
        </c:ser>
        <c:ser>
          <c:idx val="2"/>
          <c:order val="2"/>
          <c:tx>
            <c:strRef>
              <c:f>Charts!$E$42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Charts!$E$43:$E$55</c:f>
              <c:numCache/>
            </c:numRef>
          </c:val>
          <c:smooth val="0"/>
        </c:ser>
        <c:ser>
          <c:idx val="3"/>
          <c:order val="3"/>
          <c:tx>
            <c:strRef>
              <c:f>Charts!$F$42</c:f>
              <c:strCache>
                <c:ptCount val="1"/>
                <c:pt idx="0">
                  <c:v>New Zealand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Charts!$F$43:$F$55</c:f>
              <c:numCache/>
            </c:numRef>
          </c:val>
          <c:smooth val="0"/>
        </c:ser>
        <c:ser>
          <c:idx val="4"/>
          <c:order val="4"/>
          <c:tx>
            <c:strRef>
              <c:f>Charts!$G$42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Charts!$G$43:$G$55</c:f>
              <c:numCache/>
            </c:numRef>
          </c:val>
          <c:smooth val="0"/>
        </c:ser>
        <c:ser>
          <c:idx val="5"/>
          <c:order val="5"/>
          <c:tx>
            <c:strRef>
              <c:f>Charts!$H$42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Charts!$H$43:$H$55</c:f>
              <c:numCache/>
            </c:numRef>
          </c:val>
          <c:smooth val="0"/>
        </c:ser>
        <c:ser>
          <c:idx val="6"/>
          <c:order val="6"/>
          <c:tx>
            <c:strRef>
              <c:f>Charts!$I$42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Charts!$I$43:$I$55</c:f>
              <c:numCache/>
            </c:numRef>
          </c:val>
          <c:smooth val="0"/>
        </c:ser>
        <c:ser>
          <c:idx val="7"/>
          <c:order val="7"/>
          <c:tx>
            <c:strRef>
              <c:f>Charts!$J$42</c:f>
              <c:strCache>
                <c:ptCount val="1"/>
                <c:pt idx="0">
                  <c:v>Europe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Charts!$B$43:$B$55</c:f>
              <c:numCache/>
            </c:numRef>
          </c:cat>
          <c:val>
            <c:numRef>
              <c:f>Charts!$J$43:$J$55</c:f>
              <c:numCache/>
            </c:numRef>
          </c:val>
          <c:smooth val="0"/>
        </c:ser>
        <c:marker val="1"/>
        <c:axId val="54385266"/>
        <c:axId val="61595835"/>
      </c:lineChart>
      <c:catAx>
        <c:axId val="5438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Selected EQ-5D Health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95835"/>
        <c:crosses val="autoZero"/>
        <c:auto val="1"/>
        <c:lblOffset val="100"/>
        <c:noMultiLvlLbl val="0"/>
      </c:catAx>
      <c:valAx>
        <c:axId val="615958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 of health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85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3225"/>
          <c:w val="0.680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Charts!$C$81</c:f>
              <c:strCache>
                <c:ptCount val="1"/>
                <c:pt idx="0">
                  <c:v>Denmark-TTO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Charts!$B$82:$B$94</c:f>
              <c:numCache/>
            </c:numRef>
          </c:cat>
          <c:val>
            <c:numRef>
              <c:f>Charts!$C$82:$C$94</c:f>
              <c:numCache/>
            </c:numRef>
          </c:val>
          <c:smooth val="0"/>
        </c:ser>
        <c:ser>
          <c:idx val="1"/>
          <c:order val="1"/>
          <c:tx>
            <c:strRef>
              <c:f>Charts!$D$81</c:f>
              <c:strCache>
                <c:ptCount val="1"/>
                <c:pt idx="0">
                  <c:v>Denmark-VAS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Charts!$B$82:$B$94</c:f>
              <c:numCache/>
            </c:numRef>
          </c:cat>
          <c:val>
            <c:numRef>
              <c:f>Charts!$D$82:$D$94</c:f>
              <c:numCache/>
            </c:numRef>
          </c:val>
          <c:smooth val="0"/>
        </c:ser>
        <c:ser>
          <c:idx val="2"/>
          <c:order val="2"/>
          <c:tx>
            <c:strRef>
              <c:f>Charts!$E$81</c:f>
              <c:strCache>
                <c:ptCount val="1"/>
                <c:pt idx="0">
                  <c:v>Spain-TTO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Charts!$B$82:$B$94</c:f>
              <c:numCache/>
            </c:numRef>
          </c:cat>
          <c:val>
            <c:numRef>
              <c:f>Charts!$E$82:$E$94</c:f>
              <c:numCache/>
            </c:numRef>
          </c:val>
          <c:smooth val="0"/>
        </c:ser>
        <c:ser>
          <c:idx val="3"/>
          <c:order val="3"/>
          <c:tx>
            <c:strRef>
              <c:f>Charts!$F$81</c:f>
              <c:strCache>
                <c:ptCount val="1"/>
                <c:pt idx="0">
                  <c:v>Spain-VAS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Charts!$B$82:$B$94</c:f>
              <c:numCache/>
            </c:numRef>
          </c:cat>
          <c:val>
            <c:numRef>
              <c:f>Charts!$F$82:$F$94</c:f>
              <c:numCache/>
            </c:numRef>
          </c:val>
          <c:smooth val="0"/>
        </c:ser>
        <c:ser>
          <c:idx val="4"/>
          <c:order val="4"/>
          <c:tx>
            <c:strRef>
              <c:f>Charts!$G$81</c:f>
              <c:strCache>
                <c:ptCount val="1"/>
                <c:pt idx="0">
                  <c:v>UK-TTO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Charts!$B$82:$B$94</c:f>
              <c:numCache/>
            </c:numRef>
          </c:cat>
          <c:val>
            <c:numRef>
              <c:f>Charts!$G$82:$G$94</c:f>
              <c:numCache/>
            </c:numRef>
          </c:val>
          <c:smooth val="0"/>
        </c:ser>
        <c:ser>
          <c:idx val="5"/>
          <c:order val="5"/>
          <c:tx>
            <c:strRef>
              <c:f>Charts!$H$81</c:f>
              <c:strCache>
                <c:ptCount val="1"/>
                <c:pt idx="0">
                  <c:v>UK-VAS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Charts!$B$82:$B$94</c:f>
              <c:numCache/>
            </c:numRef>
          </c:cat>
          <c:val>
            <c:numRef>
              <c:f>Charts!$H$82:$H$94</c:f>
              <c:numCache/>
            </c:numRef>
          </c:val>
          <c:smooth val="0"/>
        </c:ser>
        <c:marker val="1"/>
        <c:axId val="22254184"/>
        <c:axId val="59143689"/>
      </c:lineChart>
      <c:catAx>
        <c:axId val="22254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Selected EQ-5D health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143689"/>
        <c:crosses val="autoZero"/>
        <c:auto val="1"/>
        <c:lblOffset val="100"/>
        <c:noMultiLvlLbl val="0"/>
      </c:catAx>
      <c:valAx>
        <c:axId val="591436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Value of health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254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2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47625</xdr:rowOff>
    </xdr:from>
    <xdr:to>
      <xdr:col>7</xdr:col>
      <xdr:colOff>238125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71625" y="47625"/>
          <a:ext cx="4800600" cy="1276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EQ-5D index calculator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model estimates the EQ-5D index score for a given health state defined by the user. Index scores are based on general population valuation surveys that used TTO or VAS methods in various countries as presented in the book: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Szende, Oppe, Devlin (ed.): EQ-5D Value Sets: Inventory, comparative review, and user guide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76200</xdr:rowOff>
    </xdr:from>
    <xdr:to>
      <xdr:col>9</xdr:col>
      <xdr:colOff>600075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19125" y="2828925"/>
        <a:ext cx="55340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56</xdr:row>
      <xdr:rowOff>0</xdr:rowOff>
    </xdr:from>
    <xdr:to>
      <xdr:col>10</xdr:col>
      <xdr:colOff>514350</xdr:colOff>
      <xdr:row>75</xdr:row>
      <xdr:rowOff>142875</xdr:rowOff>
    </xdr:to>
    <xdr:graphicFrame>
      <xdr:nvGraphicFramePr>
        <xdr:cNvPr id="2" name="Chart 3"/>
        <xdr:cNvGraphicFramePr/>
      </xdr:nvGraphicFramePr>
      <xdr:xfrm>
        <a:off x="638175" y="9105900"/>
        <a:ext cx="6038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94</xdr:row>
      <xdr:rowOff>133350</xdr:rowOff>
    </xdr:from>
    <xdr:to>
      <xdr:col>9</xdr:col>
      <xdr:colOff>381000</xdr:colOff>
      <xdr:row>113</xdr:row>
      <xdr:rowOff>104775</xdr:rowOff>
    </xdr:to>
    <xdr:graphicFrame>
      <xdr:nvGraphicFramePr>
        <xdr:cNvPr id="3" name="Chart 4"/>
        <xdr:cNvGraphicFramePr/>
      </xdr:nvGraphicFramePr>
      <xdr:xfrm>
        <a:off x="657225" y="15430500"/>
        <a:ext cx="52768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2"/>
  <sheetViews>
    <sheetView showGridLines="0" tabSelected="1" showOutlineSymbols="0" workbookViewId="0" topLeftCell="A1">
      <selection activeCell="N4" sqref="N4"/>
    </sheetView>
  </sheetViews>
  <sheetFormatPr defaultColWidth="9.140625" defaultRowHeight="12.75"/>
  <cols>
    <col min="1" max="1" width="21.7109375" style="0" customWidth="1"/>
    <col min="2" max="2" width="2.7109375" style="0" customWidth="1"/>
    <col min="3" max="3" width="22.140625" style="0" customWidth="1"/>
    <col min="4" max="4" width="4.57421875" style="0" customWidth="1"/>
    <col min="6" max="6" width="22.57421875" style="0" customWidth="1"/>
  </cols>
  <sheetData>
    <row r="1" spans="3:9" ht="12.75">
      <c r="C1" s="79"/>
      <c r="D1" s="80"/>
      <c r="E1" s="80"/>
      <c r="F1" s="80"/>
      <c r="G1" s="80"/>
      <c r="H1" s="80"/>
      <c r="I1" s="80"/>
    </row>
    <row r="2" spans="3:9" ht="87.75" customHeight="1">
      <c r="C2" s="80"/>
      <c r="D2" s="80"/>
      <c r="E2" s="80"/>
      <c r="F2" s="80"/>
      <c r="G2" s="80"/>
      <c r="H2" s="80"/>
      <c r="I2" s="80"/>
    </row>
    <row r="4" spans="3:10" ht="12.75">
      <c r="C4" s="51" t="s">
        <v>52</v>
      </c>
      <c r="G4" s="57"/>
      <c r="H4" s="57"/>
      <c r="I4" s="57"/>
      <c r="J4" s="57"/>
    </row>
    <row r="5" spans="7:10" ht="12.75">
      <c r="G5" s="57"/>
      <c r="H5" s="57"/>
      <c r="I5" s="57"/>
      <c r="J5" s="57"/>
    </row>
    <row r="6" spans="3:5" ht="12.75">
      <c r="C6" s="52" t="s">
        <v>46</v>
      </c>
      <c r="E6" s="67">
        <v>3</v>
      </c>
    </row>
    <row r="7" spans="3:5" ht="7.5" customHeight="1">
      <c r="C7" s="52"/>
      <c r="E7" s="54"/>
    </row>
    <row r="8" spans="3:5" ht="12.75">
      <c r="C8" s="52" t="s">
        <v>47</v>
      </c>
      <c r="E8" s="67">
        <v>3</v>
      </c>
    </row>
    <row r="9" spans="3:5" ht="7.5" customHeight="1">
      <c r="C9" s="52"/>
      <c r="E9" s="54"/>
    </row>
    <row r="10" spans="3:5" ht="12.75">
      <c r="C10" s="52" t="s">
        <v>48</v>
      </c>
      <c r="E10" s="67">
        <v>3</v>
      </c>
    </row>
    <row r="11" spans="3:5" ht="6.75" customHeight="1">
      <c r="C11" s="52"/>
      <c r="E11" s="54"/>
    </row>
    <row r="12" spans="3:5" ht="12.75">
      <c r="C12" s="52" t="s">
        <v>53</v>
      </c>
      <c r="E12" s="67">
        <v>3</v>
      </c>
    </row>
    <row r="13" spans="3:5" ht="6.75" customHeight="1">
      <c r="C13" s="52"/>
      <c r="E13" s="54"/>
    </row>
    <row r="14" spans="3:5" ht="12.75">
      <c r="C14" s="52" t="s">
        <v>49</v>
      </c>
      <c r="E14" s="67">
        <v>3</v>
      </c>
    </row>
    <row r="15" spans="3:5" ht="6.75" customHeight="1">
      <c r="C15" s="52"/>
      <c r="E15" s="58"/>
    </row>
    <row r="17" spans="3:16" ht="15.75" customHeight="1">
      <c r="C17" s="51" t="s">
        <v>54</v>
      </c>
      <c r="F17" s="68" t="s">
        <v>33</v>
      </c>
      <c r="P17" s="66" t="s">
        <v>29</v>
      </c>
    </row>
    <row r="18" spans="5:16" ht="12.75">
      <c r="E18" s="58"/>
      <c r="P18" s="66" t="s">
        <v>30</v>
      </c>
    </row>
    <row r="19" spans="3:16" ht="12.75">
      <c r="C19" s="53" t="s">
        <v>50</v>
      </c>
      <c r="D19" s="53"/>
      <c r="E19" s="53"/>
      <c r="F19" s="53" t="s">
        <v>51</v>
      </c>
      <c r="P19" s="66" t="s">
        <v>31</v>
      </c>
    </row>
    <row r="20" ht="6.75" customHeight="1">
      <c r="P20" s="66" t="s">
        <v>32</v>
      </c>
    </row>
    <row r="21" spans="1:16" ht="16.5" customHeight="1">
      <c r="A21" s="60" t="str">
        <f>F17</f>
        <v>New Zealand</v>
      </c>
      <c r="C21" s="55" t="str">
        <f>VLOOKUP(F17,Table,3,FALSE)</f>
        <v>Not available</v>
      </c>
      <c r="D21" s="53"/>
      <c r="E21" s="53"/>
      <c r="F21" s="55">
        <f>VLOOKUP(F17,Table,6,FALSE)</f>
        <v>-0.08479999999999996</v>
      </c>
      <c r="P21" s="66" t="s">
        <v>39</v>
      </c>
    </row>
    <row r="22" ht="12.75">
      <c r="P22" s="66" t="s">
        <v>62</v>
      </c>
    </row>
    <row r="23" ht="9" customHeight="1">
      <c r="P23" s="66" t="s">
        <v>33</v>
      </c>
    </row>
    <row r="24" spans="3:16" ht="12.75">
      <c r="C24" s="51" t="s">
        <v>61</v>
      </c>
      <c r="P24" s="66" t="s">
        <v>35</v>
      </c>
    </row>
    <row r="25" ht="12.75">
      <c r="P25" s="66" t="s">
        <v>36</v>
      </c>
    </row>
    <row r="26" spans="3:16" ht="12.75">
      <c r="C26" s="53" t="s">
        <v>50</v>
      </c>
      <c r="D26" s="53"/>
      <c r="E26" s="53"/>
      <c r="F26" s="53" t="s">
        <v>51</v>
      </c>
      <c r="P26" s="66" t="s">
        <v>37</v>
      </c>
    </row>
    <row r="27" ht="12.75">
      <c r="P27" s="66" t="s">
        <v>63</v>
      </c>
    </row>
    <row r="28" spans="1:16" ht="12.75">
      <c r="A28" s="60" t="s">
        <v>29</v>
      </c>
      <c r="C28" s="55" t="str">
        <f>TTO!J27</f>
        <v>Not available</v>
      </c>
      <c r="D28" s="53"/>
      <c r="E28" s="53"/>
      <c r="F28" s="55">
        <f>VAS!B22</f>
        <v>-0.15800000000000008</v>
      </c>
      <c r="P28" s="66" t="s">
        <v>40</v>
      </c>
    </row>
    <row r="29" spans="1:16" ht="12.75">
      <c r="A29" s="60"/>
      <c r="P29" s="66" t="s">
        <v>13</v>
      </c>
    </row>
    <row r="30" spans="1:10" ht="12.75">
      <c r="A30" s="60" t="s">
        <v>30</v>
      </c>
      <c r="C30" s="55">
        <f>TTO!B27</f>
        <v>-0.624</v>
      </c>
      <c r="D30" s="53"/>
      <c r="E30" s="53"/>
      <c r="F30" s="55">
        <f>VAS!C22</f>
        <v>-0.16699999999999995</v>
      </c>
      <c r="J30" s="60"/>
    </row>
    <row r="31" ht="12.75">
      <c r="A31" s="60"/>
    </row>
    <row r="32" spans="1:10" ht="12.75">
      <c r="A32" s="60" t="s">
        <v>31</v>
      </c>
      <c r="C32" s="55" t="str">
        <f>TTO!K27</f>
        <v>Not available</v>
      </c>
      <c r="D32" s="53"/>
      <c r="E32" s="53"/>
      <c r="F32" s="55">
        <f>VAS!E22</f>
        <v>-0.011000000000000038</v>
      </c>
      <c r="J32" s="60"/>
    </row>
    <row r="33" ht="12.75">
      <c r="A33" s="60"/>
    </row>
    <row r="34" spans="1:10" ht="12.75">
      <c r="A34" s="60" t="s">
        <v>32</v>
      </c>
      <c r="C34" s="55">
        <f>TTO!C27</f>
        <v>-0.20700000000000007</v>
      </c>
      <c r="D34" s="53"/>
      <c r="E34" s="53"/>
      <c r="F34" s="55">
        <f>VAS!F22</f>
        <v>0.0206995593366554</v>
      </c>
      <c r="J34" s="60"/>
    </row>
    <row r="35" ht="12.75">
      <c r="A35" s="60"/>
    </row>
    <row r="36" spans="1:10" ht="12.75">
      <c r="A36" s="60" t="s">
        <v>39</v>
      </c>
      <c r="C36" s="55">
        <f>TTO!D27</f>
        <v>-0.111</v>
      </c>
      <c r="D36" s="53"/>
      <c r="E36" s="53"/>
      <c r="F36" s="55" t="str">
        <f>VAS!K22</f>
        <v>Not available</v>
      </c>
      <c r="J36" s="60"/>
    </row>
    <row r="37" ht="12.75">
      <c r="A37" s="60"/>
    </row>
    <row r="38" spans="1:10" ht="12.75">
      <c r="A38" s="60" t="s">
        <v>62</v>
      </c>
      <c r="C38" s="55">
        <f>TTO!E27</f>
        <v>-0.329</v>
      </c>
      <c r="D38" s="53"/>
      <c r="E38" s="53"/>
      <c r="F38" s="55" t="str">
        <f>VAS!L22</f>
        <v>Not available</v>
      </c>
      <c r="J38" s="60"/>
    </row>
    <row r="39" ht="12.75">
      <c r="A39" s="60"/>
    </row>
    <row r="40" spans="1:6" ht="12.75">
      <c r="A40" s="60" t="s">
        <v>33</v>
      </c>
      <c r="C40" s="55" t="str">
        <f>TTO!L27</f>
        <v>Not available</v>
      </c>
      <c r="D40" s="53"/>
      <c r="E40" s="53"/>
      <c r="F40" s="55">
        <f>VAS!G22</f>
        <v>-0.08479999999999996</v>
      </c>
    </row>
    <row r="41" ht="12.75">
      <c r="A41" s="60"/>
    </row>
    <row r="42" spans="1:6" ht="12.75">
      <c r="A42" s="60" t="s">
        <v>35</v>
      </c>
      <c r="C42" s="55" t="str">
        <f>TTO!M27</f>
        <v>Not available</v>
      </c>
      <c r="D42" s="53"/>
      <c r="E42" s="53"/>
      <c r="F42" s="55">
        <f>VAS!H22</f>
        <v>-0.24199999999999997</v>
      </c>
    </row>
    <row r="43" ht="12.75">
      <c r="A43" s="60"/>
    </row>
    <row r="44" spans="1:6" ht="12.75">
      <c r="A44" s="60" t="s">
        <v>36</v>
      </c>
      <c r="C44" s="55">
        <f>TTO!F27</f>
        <v>-0.654</v>
      </c>
      <c r="D44" s="53"/>
      <c r="E44" s="53"/>
      <c r="F44" s="55">
        <f>VAS!I22</f>
        <v>-0.07570000000000003</v>
      </c>
    </row>
    <row r="45" ht="12.75">
      <c r="A45" s="60"/>
    </row>
    <row r="46" spans="1:6" ht="12.75">
      <c r="A46" s="60" t="s">
        <v>37</v>
      </c>
      <c r="C46" s="55">
        <f>TTO!G27</f>
        <v>-0.594</v>
      </c>
      <c r="D46" s="53"/>
      <c r="E46" s="53"/>
      <c r="F46" s="55">
        <f>VAS!J22</f>
        <v>-0.07299999999999998</v>
      </c>
    </row>
    <row r="47" ht="12.75">
      <c r="A47" s="60"/>
    </row>
    <row r="48" spans="1:6" ht="12.75">
      <c r="A48" s="60" t="s">
        <v>63</v>
      </c>
      <c r="C48" s="55">
        <f>TTO!H27</f>
        <v>-0.10907070000000005</v>
      </c>
      <c r="D48" s="53"/>
      <c r="E48" s="53"/>
      <c r="F48" s="55" t="str">
        <f>VAS!M22</f>
        <v>Not available</v>
      </c>
    </row>
    <row r="49" ht="12.75">
      <c r="A49" s="60"/>
    </row>
    <row r="50" spans="1:6" ht="12.75">
      <c r="A50" s="60" t="s">
        <v>40</v>
      </c>
      <c r="C50" s="55">
        <f>TTO!I27</f>
        <v>-0.1449999999999999</v>
      </c>
      <c r="D50" s="53"/>
      <c r="E50" s="53"/>
      <c r="F50" s="55" t="str">
        <f>VAS!N22</f>
        <v>Not available</v>
      </c>
    </row>
    <row r="52" spans="1:6" ht="12.75">
      <c r="A52" s="60" t="s">
        <v>13</v>
      </c>
      <c r="C52" s="55" t="str">
        <f>TTO!N27</f>
        <v>Not available</v>
      </c>
      <c r="D52" s="53"/>
      <c r="E52" s="53"/>
      <c r="F52" s="55">
        <f>VAS!D22</f>
        <v>-0.07420000000000002</v>
      </c>
    </row>
  </sheetData>
  <sheetProtection sheet="1" objects="1" scenarios="1"/>
  <mergeCells count="1">
    <mergeCell ref="C1:I2"/>
  </mergeCells>
  <dataValidations count="2">
    <dataValidation type="list" allowBlank="1" showInputMessage="1" showErrorMessage="1" sqref="F17">
      <formula1>$P$17:$P$29</formula1>
    </dataValidation>
    <dataValidation type="whole" allowBlank="1" showInputMessage="1" showErrorMessage="1" errorTitle="Invalid EQ-5D response level" error="According to the EQ-5D questionnaire, valid response levels include:&#10;'1' = no problem&#10;'2' = some problem&#10;'3' = severe problem" sqref="E6 E8 E10 E13 E12 E14">
      <formula1>1</formula1>
      <formula2>3</formula2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Word.Document.8" shapeId="23959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2"/>
  <sheetViews>
    <sheetView workbookViewId="0" topLeftCell="A1">
      <selection activeCell="C5" sqref="C5"/>
    </sheetView>
  </sheetViews>
  <sheetFormatPr defaultColWidth="9.140625" defaultRowHeight="12.75"/>
  <cols>
    <col min="1" max="1" width="26.57421875" style="18" customWidth="1"/>
    <col min="2" max="5" width="13.28125" style="18" customWidth="1"/>
    <col min="6" max="6" width="14.421875" style="18" customWidth="1"/>
    <col min="7" max="10" width="13.28125" style="18" customWidth="1"/>
    <col min="11" max="16384" width="9.140625" style="18" customWidth="1"/>
  </cols>
  <sheetData>
    <row r="1" spans="1:14" ht="39.75" customHeight="1">
      <c r="A1" s="27" t="s">
        <v>38</v>
      </c>
      <c r="B1" s="28" t="s">
        <v>29</v>
      </c>
      <c r="C1" s="28" t="s">
        <v>30</v>
      </c>
      <c r="D1" s="28" t="s">
        <v>13</v>
      </c>
      <c r="E1" s="28" t="s">
        <v>31</v>
      </c>
      <c r="F1" s="56" t="s">
        <v>55</v>
      </c>
      <c r="G1" s="28" t="s">
        <v>33</v>
      </c>
      <c r="H1" s="28" t="s">
        <v>35</v>
      </c>
      <c r="I1" s="28" t="s">
        <v>36</v>
      </c>
      <c r="J1" s="28" t="s">
        <v>37</v>
      </c>
      <c r="K1" s="18" t="s">
        <v>39</v>
      </c>
      <c r="L1" s="18" t="s">
        <v>62</v>
      </c>
      <c r="M1" s="18" t="s">
        <v>63</v>
      </c>
      <c r="N1" s="18" t="s">
        <v>40</v>
      </c>
    </row>
    <row r="2" spans="1:10" ht="15.75">
      <c r="A2" s="3" t="s">
        <v>0</v>
      </c>
      <c r="B2" s="20">
        <v>1</v>
      </c>
      <c r="C2" s="20">
        <v>1</v>
      </c>
      <c r="D2" s="21">
        <v>1</v>
      </c>
      <c r="E2" s="20">
        <v>1</v>
      </c>
      <c r="F2" s="35">
        <v>1</v>
      </c>
      <c r="G2" s="20">
        <v>1</v>
      </c>
      <c r="H2" s="20">
        <v>1</v>
      </c>
      <c r="I2" s="20">
        <v>1</v>
      </c>
      <c r="J2" s="20">
        <v>1</v>
      </c>
    </row>
    <row r="3" spans="1:10" s="19" customFormat="1" ht="6.75">
      <c r="A3" s="4"/>
      <c r="B3" s="22"/>
      <c r="C3" s="22"/>
      <c r="D3" s="23"/>
      <c r="E3" s="22"/>
      <c r="F3" s="36"/>
      <c r="G3" s="22"/>
      <c r="H3" s="22"/>
      <c r="I3" s="22"/>
      <c r="J3" s="22"/>
    </row>
    <row r="4" spans="1:10" ht="15.75">
      <c r="A4" s="3" t="s">
        <v>1</v>
      </c>
      <c r="B4" s="20">
        <v>-0.152</v>
      </c>
      <c r="C4" s="20">
        <v>-0.225</v>
      </c>
      <c r="D4" s="48">
        <v>-0.1279</v>
      </c>
      <c r="E4" s="20">
        <v>-0.158</v>
      </c>
      <c r="F4" s="35">
        <v>0.9256</v>
      </c>
      <c r="G4" s="20">
        <v>-0.2041</v>
      </c>
      <c r="H4" s="20">
        <v>-0.128</v>
      </c>
      <c r="I4" s="20">
        <v>-0.1502</v>
      </c>
      <c r="J4" s="20">
        <v>-0.155</v>
      </c>
    </row>
    <row r="5" spans="1:10" ht="15.75">
      <c r="A5" s="3" t="s">
        <v>2</v>
      </c>
      <c r="B5" s="20">
        <v>-0.256</v>
      </c>
      <c r="C5" s="24" t="s">
        <v>34</v>
      </c>
      <c r="D5" s="48">
        <v>-0.2288</v>
      </c>
      <c r="E5" s="24" t="s">
        <v>34</v>
      </c>
      <c r="F5" s="45" t="s">
        <v>34</v>
      </c>
      <c r="G5" s="20">
        <v>-0.2165</v>
      </c>
      <c r="H5" s="24" t="s">
        <v>34</v>
      </c>
      <c r="I5" s="20">
        <v>-0.2119</v>
      </c>
      <c r="J5" s="20">
        <v>-0.215</v>
      </c>
    </row>
    <row r="6" spans="1:10" s="19" customFormat="1" ht="6.75">
      <c r="A6" s="4"/>
      <c r="B6" s="22"/>
      <c r="C6" s="22"/>
      <c r="D6" s="49"/>
      <c r="E6" s="22"/>
      <c r="F6" s="36"/>
      <c r="G6" s="22"/>
      <c r="H6" s="22"/>
      <c r="I6" s="22"/>
      <c r="J6" s="22"/>
    </row>
    <row r="7" spans="1:10" ht="15.75">
      <c r="A7" s="3" t="s">
        <v>3</v>
      </c>
      <c r="B7" s="20">
        <v>-0.074</v>
      </c>
      <c r="C7" s="20">
        <v>-0.126</v>
      </c>
      <c r="D7" s="48">
        <v>-0.0659</v>
      </c>
      <c r="E7" s="20">
        <v>-0.058</v>
      </c>
      <c r="F7" s="35">
        <v>0.9447</v>
      </c>
      <c r="G7" s="20">
        <v>-0.0753</v>
      </c>
      <c r="H7" s="20">
        <v>-0.206</v>
      </c>
      <c r="I7" s="20">
        <v>-0.0897</v>
      </c>
      <c r="J7" s="20">
        <v>-0.071</v>
      </c>
    </row>
    <row r="8" spans="1:10" ht="15.75">
      <c r="A8" s="3" t="s">
        <v>4</v>
      </c>
      <c r="B8" s="20">
        <v>-0.148</v>
      </c>
      <c r="C8" s="20">
        <v>-0.252</v>
      </c>
      <c r="D8" s="48">
        <v>-0.1829</v>
      </c>
      <c r="E8" s="33">
        <v>-0.23</v>
      </c>
      <c r="F8" s="35">
        <v>0.3927</v>
      </c>
      <c r="G8" s="20">
        <v>-0.1506</v>
      </c>
      <c r="H8" s="20">
        <v>-0.412</v>
      </c>
      <c r="I8" s="25">
        <v>-0.1794</v>
      </c>
      <c r="J8" s="20">
        <v>-0.182</v>
      </c>
    </row>
    <row r="9" spans="1:10" s="19" customFormat="1" ht="6.75">
      <c r="A9" s="4"/>
      <c r="B9" s="22"/>
      <c r="C9" s="22"/>
      <c r="D9" s="49"/>
      <c r="E9" s="22"/>
      <c r="F9" s="36"/>
      <c r="G9" s="22"/>
      <c r="H9" s="22"/>
      <c r="I9" s="26"/>
      <c r="J9" s="22"/>
    </row>
    <row r="10" spans="1:10" ht="15.75">
      <c r="A10" s="3" t="s">
        <v>5</v>
      </c>
      <c r="B10" s="20">
        <v>-0.083</v>
      </c>
      <c r="C10" s="20">
        <v>-0.112</v>
      </c>
      <c r="D10" s="48">
        <v>-0.1173</v>
      </c>
      <c r="E10" s="20">
        <v>-0.098</v>
      </c>
      <c r="F10" s="46">
        <v>0.808</v>
      </c>
      <c r="G10" s="20">
        <v>-0.0714</v>
      </c>
      <c r="H10" s="20">
        <v>-0.093</v>
      </c>
      <c r="I10" s="25">
        <v>-0.1012</v>
      </c>
      <c r="J10" s="20">
        <v>-0.093</v>
      </c>
    </row>
    <row r="11" spans="1:10" ht="15.75">
      <c r="A11" s="3" t="s">
        <v>6</v>
      </c>
      <c r="B11" s="20">
        <v>-0.166</v>
      </c>
      <c r="C11" s="20">
        <v>-0.224</v>
      </c>
      <c r="D11" s="48">
        <v>-0.1559</v>
      </c>
      <c r="E11" s="20">
        <v>-0.143</v>
      </c>
      <c r="F11" s="35">
        <v>0.4702</v>
      </c>
      <c r="G11" s="20">
        <v>-0.1428</v>
      </c>
      <c r="H11" s="20">
        <v>-0.186</v>
      </c>
      <c r="I11" s="25">
        <v>-0.2024</v>
      </c>
      <c r="J11" s="20">
        <v>-0.145</v>
      </c>
    </row>
    <row r="12" spans="1:10" s="19" customFormat="1" ht="6.75">
      <c r="A12" s="4"/>
      <c r="B12" s="22"/>
      <c r="C12" s="22"/>
      <c r="D12" s="49"/>
      <c r="E12" s="22"/>
      <c r="F12" s="36"/>
      <c r="G12" s="22"/>
      <c r="H12" s="22"/>
      <c r="I12" s="26"/>
      <c r="J12" s="22"/>
    </row>
    <row r="13" spans="1:10" ht="15.75">
      <c r="A13" s="3" t="s">
        <v>7</v>
      </c>
      <c r="B13" s="20">
        <v>-0.031</v>
      </c>
      <c r="C13" s="20">
        <v>-0.064</v>
      </c>
      <c r="D13" s="48">
        <v>-0.0264</v>
      </c>
      <c r="E13" s="20">
        <v>-0.047</v>
      </c>
      <c r="F13" s="35">
        <v>0.8803</v>
      </c>
      <c r="G13" s="20">
        <v>-0.0136</v>
      </c>
      <c r="H13" s="20">
        <v>-0.054</v>
      </c>
      <c r="I13" s="25">
        <v>-0.0551</v>
      </c>
      <c r="J13" s="20">
        <v>-0.031</v>
      </c>
    </row>
    <row r="14" spans="1:10" ht="15.75">
      <c r="A14" s="3" t="s">
        <v>8</v>
      </c>
      <c r="B14" s="20">
        <v>-0.062</v>
      </c>
      <c r="C14" s="20">
        <v>-0.128</v>
      </c>
      <c r="D14" s="48">
        <v>-0.086</v>
      </c>
      <c r="E14" s="20">
        <v>-0.131</v>
      </c>
      <c r="F14" s="35">
        <v>0.5538</v>
      </c>
      <c r="G14" s="20">
        <v>-0.0272</v>
      </c>
      <c r="H14" s="20">
        <v>-0.108</v>
      </c>
      <c r="I14" s="25">
        <v>-0.1102</v>
      </c>
      <c r="J14" s="20">
        <v>-0.081</v>
      </c>
    </row>
    <row r="15" spans="1:10" s="19" customFormat="1" ht="6.75">
      <c r="A15" s="4"/>
      <c r="B15" s="22"/>
      <c r="C15" s="22"/>
      <c r="D15" s="49"/>
      <c r="E15" s="22"/>
      <c r="F15" s="36"/>
      <c r="G15" s="22"/>
      <c r="H15" s="22"/>
      <c r="I15" s="26"/>
      <c r="J15" s="22"/>
    </row>
    <row r="16" spans="1:10" ht="15.75">
      <c r="A16" s="3" t="s">
        <v>9</v>
      </c>
      <c r="B16" s="20">
        <v>-0.084</v>
      </c>
      <c r="C16" s="20">
        <v>-0.078</v>
      </c>
      <c r="D16" s="48">
        <v>-0.093</v>
      </c>
      <c r="E16" s="20">
        <v>-0.111</v>
      </c>
      <c r="F16" s="35">
        <v>0.9745</v>
      </c>
      <c r="G16" s="20">
        <v>-0.0798</v>
      </c>
      <c r="H16" s="20">
        <v>-0.111</v>
      </c>
      <c r="I16" s="25">
        <v>-0.0596</v>
      </c>
      <c r="J16" s="20">
        <v>-0.084</v>
      </c>
    </row>
    <row r="17" spans="1:10" ht="15.75">
      <c r="A17" s="3" t="s">
        <v>10</v>
      </c>
      <c r="B17" s="20">
        <v>-0.168</v>
      </c>
      <c r="C17" s="20">
        <v>-0.156</v>
      </c>
      <c r="D17" s="48">
        <v>-0.1637</v>
      </c>
      <c r="E17" s="20">
        <v>-0.153</v>
      </c>
      <c r="F17" s="35">
        <v>0.4671</v>
      </c>
      <c r="G17" s="20">
        <v>-0.1596</v>
      </c>
      <c r="H17" s="20">
        <v>-0.222</v>
      </c>
      <c r="I17" s="25">
        <v>-0.1192</v>
      </c>
      <c r="J17" s="20">
        <v>-0.171</v>
      </c>
    </row>
    <row r="18" spans="1:10" s="19" customFormat="1" ht="6.75">
      <c r="A18" s="4"/>
      <c r="B18" s="22"/>
      <c r="C18" s="22"/>
      <c r="D18" s="49"/>
      <c r="E18" s="22"/>
      <c r="F18" s="36"/>
      <c r="G18" s="22"/>
      <c r="H18" s="22"/>
      <c r="I18" s="26"/>
      <c r="J18" s="22"/>
    </row>
    <row r="19" spans="1:10" ht="15.75">
      <c r="A19" s="3" t="s">
        <v>11</v>
      </c>
      <c r="B19" s="20">
        <v>-0.103</v>
      </c>
      <c r="C19" s="20">
        <v>-0.091</v>
      </c>
      <c r="D19" s="48">
        <v>-0.0891</v>
      </c>
      <c r="E19" s="33">
        <v>-0.16</v>
      </c>
      <c r="F19" s="35">
        <v>0.8174</v>
      </c>
      <c r="G19" s="47">
        <v>-0.092</v>
      </c>
      <c r="H19" s="20">
        <v>-0.093</v>
      </c>
      <c r="I19" s="25">
        <v>-0.0512</v>
      </c>
      <c r="J19" s="20">
        <v>-0.063</v>
      </c>
    </row>
    <row r="20" spans="1:10" ht="16.5" thickBot="1">
      <c r="A20" s="3" t="s">
        <v>12</v>
      </c>
      <c r="B20" s="20">
        <v>-0.206</v>
      </c>
      <c r="C20" s="20">
        <v>-0.182</v>
      </c>
      <c r="D20" s="48">
        <v>-0.129</v>
      </c>
      <c r="E20" s="20">
        <v>-0.196</v>
      </c>
      <c r="F20" s="37">
        <v>0.4682</v>
      </c>
      <c r="G20" s="47">
        <v>-0.184</v>
      </c>
      <c r="H20" s="20">
        <v>-0.186</v>
      </c>
      <c r="I20" s="25">
        <v>-0.1024</v>
      </c>
      <c r="J20" s="20">
        <v>-0.124</v>
      </c>
    </row>
    <row r="21" ht="16.5" thickBot="1">
      <c r="F21" s="50" t="s">
        <v>56</v>
      </c>
    </row>
    <row r="22" spans="2:14" ht="15.75">
      <c r="B22" s="59">
        <f>VAS!B2+(IF('INDEX CALCULATOR'!$E$6+'INDEX CALCULATOR'!$E$8+'INDEX CALCULATOR'!$E$10+'INDEX CALCULATOR'!$E$12+'INDEX CALCULATOR'!$E$14&gt;5,1,0)*VAS!B4)+(IF('INDEX CALCULATOR'!$E$6=3,1,IF('INDEX CALCULATOR'!$E$8=3,1,IF('INDEX CALCULATOR'!$E$10=3,1,IF('INDEX CALCULATOR'!$E$12=3,1,IF('INDEX CALCULATOR'!$E$14=3,1,0)))))*VAS!B5)+(IF('INDEX CALCULATOR'!$E$6=2,1,0)*VAS!B7)+(IF('INDEX CALCULATOR'!$E$6=3,1,0)*VAS!B8)+(IF('INDEX CALCULATOR'!$E$8=2,1,0)*VAS!B10)+(IF('INDEX CALCULATOR'!$E$8=3,1,0)*VAS!B11)+(IF('INDEX CALCULATOR'!$E$10=2,1,0)*VAS!B13)+(IF('INDEX CALCULATOR'!$E$10=3,1,0)*VAS!B14)+(IF('INDEX CALCULATOR'!$E$12=2,1,0)*VAS!B16)+(IF('INDEX CALCULATOR'!$E$12=3,1,0)*VAS!B17)+(IF('INDEX CALCULATOR'!$E$14=2,1,0)*VAS!B19)+(IF('INDEX CALCULATOR'!$E$14=3,1,0)*VAS!B20)</f>
        <v>-0.15800000000000008</v>
      </c>
      <c r="C22" s="59">
        <f>VAS!C2+(IF('INDEX CALCULATOR'!$E$6+'INDEX CALCULATOR'!$E$8+'INDEX CALCULATOR'!$E$10+'INDEX CALCULATOR'!$E$12+'INDEX CALCULATOR'!$E$14&gt;5,1,0)*VAS!C4)+(IF('INDEX CALCULATOR'!$E$6=2,1,0)*VAS!C7)+(IF('INDEX CALCULATOR'!$E$6=3,1,0)*VAS!C8)+(IF('INDEX CALCULATOR'!$E$8=2,1,0)*VAS!C10)+(IF('INDEX CALCULATOR'!$E$8=3,1,0)*VAS!C11)+(IF('INDEX CALCULATOR'!$E$10=2,1,0)*VAS!C13)+(IF('INDEX CALCULATOR'!$E$10=3,1,0)*VAS!C14)+(IF('INDEX CALCULATOR'!$E$12=2,1,0)*VAS!C16)+(IF('INDEX CALCULATOR'!$E$12=3,1,0)*VAS!C17)+(IF('INDEX CALCULATOR'!$E$14=2,1,0)*VAS!C19)+(IF('INDEX CALCULATOR'!$E$14=3,1,0)*VAS!C20)</f>
        <v>-0.16699999999999995</v>
      </c>
      <c r="D22" s="59">
        <f>VAS!D2+(IF('INDEX CALCULATOR'!$E$6+'INDEX CALCULATOR'!$E$8+'INDEX CALCULATOR'!$E$10+'INDEX CALCULATOR'!$E$12+'INDEX CALCULATOR'!$E$14&gt;5,1,0)*VAS!D4)+(IF('INDEX CALCULATOR'!$E$6=3,1,IF('INDEX CALCULATOR'!$E$8=3,1,IF('INDEX CALCULATOR'!$E$10=3,1,IF('INDEX CALCULATOR'!$E$12=3,1,IF('INDEX CALCULATOR'!$E$14=3,1,0)))))*VAS!D5)+(IF('INDEX CALCULATOR'!$E$6=2,1,0)*VAS!D7)+(IF('INDEX CALCULATOR'!$E$6=3,1,0)*VAS!D8)+(IF('INDEX CALCULATOR'!$E$8=2,1,0)*VAS!D10)+(IF('INDEX CALCULATOR'!$E$8=3,1,0)*VAS!D11)+(IF('INDEX CALCULATOR'!$E$10=2,1,0)*VAS!D13)+(IF('INDEX CALCULATOR'!$E$10=3,1,0)*VAS!D14)+(IF('INDEX CALCULATOR'!$E$12=2,1,0)*VAS!D16)+(IF('INDEX CALCULATOR'!$E$12=3,1,0)*VAS!D17)+(IF('INDEX CALCULATOR'!$E$14=2,1,0)*VAS!D19)+(IF('INDEX CALCULATOR'!$E$14=3,1,0)*VAS!D20)</f>
        <v>-0.07420000000000002</v>
      </c>
      <c r="E22" s="59">
        <f>VAS!E2+(IF('INDEX CALCULATOR'!$E$6+'INDEX CALCULATOR'!$E$8+'INDEX CALCULATOR'!$E$10+'INDEX CALCULATOR'!$E$12+'INDEX CALCULATOR'!$E$14&gt;5,1,0)*VAS!E4)+(IF('INDEX CALCULATOR'!$E$6=2,1,0)*VAS!E7)+(IF('INDEX CALCULATOR'!$E$6=3,1,0)*VAS!E8)+(IF('INDEX CALCULATOR'!$E$8=2,1,0)*VAS!E10)+(IF('INDEX CALCULATOR'!$E$8=3,1,0)*VAS!E11)+(IF('INDEX CALCULATOR'!$E$10=2,1,0)*VAS!E13)+(IF('INDEX CALCULATOR'!$E$10=3,1,0)*VAS!E14)+(IF('INDEX CALCULATOR'!$E$12=2,1,0)*VAS!E16)+(IF('INDEX CALCULATOR'!$E$12=3,1,0)*VAS!E17)+(IF('INDEX CALCULATOR'!$E$14=2,1,0)*VAS!E19)+(IF('INDEX CALCULATOR'!$E$14=3,1,0)*VAS!E20)</f>
        <v>-0.011000000000000038</v>
      </c>
      <c r="F22" s="59">
        <f>VAS!F2*(IF('INDEX CALCULATOR'!$E$6+'INDEX CALCULATOR'!$E$8+'INDEX CALCULATOR'!$E$10+'INDEX CALCULATOR'!$E$12+'INDEX CALCULATOR'!$E$14&gt;5,F4,1))*(IF('INDEX CALCULATOR'!$E$6=2,F7,1))*(IF('INDEX CALCULATOR'!$E$6=3,F8,1))*(IF('INDEX CALCULATOR'!$E$8=2,F10,1))*(IF('INDEX CALCULATOR'!$E$8=3,F11,1))*(IF('INDEX CALCULATOR'!$E$10=2,F13,1))*(IF('INDEX CALCULATOR'!$E$10=3,F14,1))*(IF('INDEX CALCULATOR'!$E$12=2,F16,1))*(IF('INDEX CALCULATOR'!$E$12=3,F17,1))*(IF('INDEX CALCULATOR'!$E$14=2,F19,1))*(IF('INDEX CALCULATOR'!$E$14=3,F20,1))</f>
        <v>0.0206995593366554</v>
      </c>
      <c r="G22" s="59">
        <f>VAS!G2+(IF('INDEX CALCULATOR'!$E$6+'INDEX CALCULATOR'!$E$8+'INDEX CALCULATOR'!$E$10+'INDEX CALCULATOR'!$E$12+'INDEX CALCULATOR'!$E$14&gt;5,1,0)*VAS!G4)+(IF('INDEX CALCULATOR'!$E$6=3,1,IF('INDEX CALCULATOR'!$E$8=3,1,IF('INDEX CALCULATOR'!$E$10=3,1,IF('INDEX CALCULATOR'!$E$12=3,1,IF('INDEX CALCULATOR'!$E$14=3,1,0)))))*VAS!G5)+(IF('INDEX CALCULATOR'!$E$6=2,1,0)*VAS!G7)+(IF('INDEX CALCULATOR'!$E$6=3,1,0)*VAS!G8)+(IF('INDEX CALCULATOR'!$E$8=2,1,0)*VAS!G10)+(IF('INDEX CALCULATOR'!$E$8=3,1,0)*VAS!G11)+(IF('INDEX CALCULATOR'!$E$10=2,1,0)*VAS!G13)+(IF('INDEX CALCULATOR'!$E$10=3,1,0)*VAS!G14)+(IF('INDEX CALCULATOR'!$E$12=2,1,0)*VAS!G16)+(IF('INDEX CALCULATOR'!$E$12=3,1,0)*VAS!G17)+(IF('INDEX CALCULATOR'!$E$14=2,1,0)*VAS!G19)+(IF('INDEX CALCULATOR'!$E$14=3,1,0)*VAS!G20)</f>
        <v>-0.08479999999999996</v>
      </c>
      <c r="H22" s="59">
        <f>VAS!H2+(IF('INDEX CALCULATOR'!$E$6+'INDEX CALCULATOR'!$E$8+'INDEX CALCULATOR'!$E$10+'INDEX CALCULATOR'!$E$12+'INDEX CALCULATOR'!$E$14&gt;5,1,0)*VAS!H4)+(IF('INDEX CALCULATOR'!$E$6=2,1,0)*VAS!H7)+(IF('INDEX CALCULATOR'!$E$6=3,1,0)*VAS!H8)+(IF('INDEX CALCULATOR'!$E$8=2,1,0)*VAS!H10)+(IF('INDEX CALCULATOR'!$E$8=3,1,0)*VAS!H11)+(IF('INDEX CALCULATOR'!$E$10=2,1,0)*VAS!H13)+(IF('INDEX CALCULATOR'!$E$10=3,1,0)*VAS!H14)+(IF('INDEX CALCULATOR'!$E$12=2,1,0)*VAS!H16)+(IF('INDEX CALCULATOR'!$E$12=3,1,0)*VAS!H17)+(IF('INDEX CALCULATOR'!$E$14=2,1,0)*VAS!H19)+(IF('INDEX CALCULATOR'!$E$14=3,1,0)*VAS!H20)</f>
        <v>-0.24199999999999997</v>
      </c>
      <c r="I22" s="59">
        <f>VAS!I2+(IF('INDEX CALCULATOR'!$E$6+'INDEX CALCULATOR'!$E$8+'INDEX CALCULATOR'!$E$10+'INDEX CALCULATOR'!$E$12+'INDEX CALCULATOR'!$E$14&gt;5,1,0)*VAS!I4)+(IF('INDEX CALCULATOR'!$E$6=3,1,IF('INDEX CALCULATOR'!$E$8=3,1,IF('INDEX CALCULATOR'!$E$10=3,1,IF('INDEX CALCULATOR'!$E$12=3,1,IF('INDEX CALCULATOR'!$E$14=3,1,0)))))*VAS!I5)+(IF('INDEX CALCULATOR'!$E$6=2,1,0)*VAS!I7)+(IF('INDEX CALCULATOR'!$E$6=3,1,0)*VAS!I8)+(IF('INDEX CALCULATOR'!$E$8=2,1,0)*VAS!I10)+(IF('INDEX CALCULATOR'!$E$8=3,1,0)*VAS!I11)+(IF('INDEX CALCULATOR'!$E$10=2,1,0)*VAS!I13)+(IF('INDEX CALCULATOR'!$E$10=3,1,0)*VAS!I14)+(IF('INDEX CALCULATOR'!$E$12=2,1,0)*VAS!I16)+(IF('INDEX CALCULATOR'!$E$12=3,1,0)*VAS!I17)+(IF('INDEX CALCULATOR'!$E$14=2,1,0)*VAS!I19)+(IF('INDEX CALCULATOR'!$E$14=3,1,0)*VAS!I20)</f>
        <v>-0.07570000000000003</v>
      </c>
      <c r="J22" s="18">
        <f>VAS!J2+(IF('INDEX CALCULATOR'!$E$6+'INDEX CALCULATOR'!$E$8+'INDEX CALCULATOR'!$E$10+'INDEX CALCULATOR'!$E$12+'INDEX CALCULATOR'!$E$14&gt;5,1,0)*VAS!J4)+(IF('INDEX CALCULATOR'!$E$6=3,1,IF('INDEX CALCULATOR'!$E$8=3,1,IF('INDEX CALCULATOR'!$E$10=3,1,IF('INDEX CALCULATOR'!$E$12=3,1,IF('INDEX CALCULATOR'!$E$14=3,1,0)))))*VAS!J5)+(IF('INDEX CALCULATOR'!$E$6=2,1,0)*VAS!J7)+(IF('INDEX CALCULATOR'!$E$6=3,1,0)*VAS!J8)+(IF('INDEX CALCULATOR'!$E$8=2,1,0)*VAS!J10)+(IF('INDEX CALCULATOR'!$E$8=3,1,0)*VAS!J11)+(IF('INDEX CALCULATOR'!$E$10=2,1,0)*VAS!J13)+(IF('INDEX CALCULATOR'!$E$10=3,1,0)*VAS!J14)+(IF('INDEX CALCULATOR'!$E$12=2,1,0)*VAS!J16)+(IF('INDEX CALCULATOR'!$E$12=3,1,0)*VAS!J17)+(IF('INDEX CALCULATOR'!$E$14=2,1,0)*VAS!J19)+(IF('INDEX CALCULATOR'!$E$14=3,1,0)*VAS!J20)</f>
        <v>-0.07299999999999998</v>
      </c>
      <c r="K22" s="18" t="s">
        <v>64</v>
      </c>
      <c r="L22" s="18" t="s">
        <v>64</v>
      </c>
      <c r="M22" s="18" t="s">
        <v>64</v>
      </c>
      <c r="N22" s="18" t="s">
        <v>64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51"/>
  <sheetViews>
    <sheetView workbookViewId="0" topLeftCell="A1">
      <selection activeCell="E11" sqref="E11"/>
    </sheetView>
  </sheetViews>
  <sheetFormatPr defaultColWidth="9.140625" defaultRowHeight="12.75"/>
  <cols>
    <col min="1" max="1" width="26.57421875" style="0" customWidth="1"/>
    <col min="2" max="4" width="13.28125" style="0" customWidth="1"/>
    <col min="5" max="5" width="17.421875" style="0" customWidth="1"/>
    <col min="6" max="10" width="13.28125" style="0" customWidth="1"/>
  </cols>
  <sheetData>
    <row r="1" spans="1:14" ht="16.5" thickBot="1">
      <c r="A1" s="27" t="s">
        <v>41</v>
      </c>
      <c r="B1" s="28" t="s">
        <v>30</v>
      </c>
      <c r="C1" s="28" t="s">
        <v>32</v>
      </c>
      <c r="D1" s="28" t="s">
        <v>39</v>
      </c>
      <c r="E1" s="28" t="s">
        <v>62</v>
      </c>
      <c r="F1" s="28" t="s">
        <v>36</v>
      </c>
      <c r="G1" s="28" t="s">
        <v>37</v>
      </c>
      <c r="H1" s="34" t="s">
        <v>63</v>
      </c>
      <c r="I1" s="28" t="s">
        <v>40</v>
      </c>
      <c r="J1" s="61" t="s">
        <v>29</v>
      </c>
      <c r="K1" s="61" t="s">
        <v>31</v>
      </c>
      <c r="L1" s="61" t="s">
        <v>33</v>
      </c>
      <c r="M1" s="61" t="s">
        <v>35</v>
      </c>
      <c r="N1" s="61" t="s">
        <v>13</v>
      </c>
    </row>
    <row r="2" spans="1:9" ht="15.75">
      <c r="A2" s="3" t="s">
        <v>0</v>
      </c>
      <c r="B2" s="62">
        <v>1</v>
      </c>
      <c r="C2" s="20">
        <v>1</v>
      </c>
      <c r="D2" s="20">
        <v>1</v>
      </c>
      <c r="E2" s="20">
        <v>1</v>
      </c>
      <c r="F2" s="20">
        <v>1</v>
      </c>
      <c r="G2" s="20">
        <v>1</v>
      </c>
      <c r="H2" s="70">
        <v>1</v>
      </c>
      <c r="I2" s="20">
        <v>1</v>
      </c>
    </row>
    <row r="3" spans="1:9" s="29" customFormat="1" ht="6.75">
      <c r="A3" s="4"/>
      <c r="B3" s="63"/>
      <c r="C3" s="22"/>
      <c r="D3" s="22"/>
      <c r="E3" s="22"/>
      <c r="F3" s="22"/>
      <c r="G3" s="22"/>
      <c r="H3" s="71"/>
      <c r="I3" s="22"/>
    </row>
    <row r="4" spans="1:9" ht="15.75">
      <c r="A4" s="3" t="s">
        <v>1</v>
      </c>
      <c r="B4" s="64">
        <v>-0.114</v>
      </c>
      <c r="C4" s="20">
        <v>-0.001</v>
      </c>
      <c r="D4" s="20">
        <v>-0.152</v>
      </c>
      <c r="E4" s="20">
        <v>-0.071</v>
      </c>
      <c r="F4" s="20">
        <v>-0.024</v>
      </c>
      <c r="G4" s="20">
        <v>-0.081</v>
      </c>
      <c r="H4" s="72" t="s">
        <v>34</v>
      </c>
      <c r="I4" s="33">
        <v>-0.1</v>
      </c>
    </row>
    <row r="5" spans="1:9" ht="15.75">
      <c r="A5" s="3" t="s">
        <v>2</v>
      </c>
      <c r="B5" s="65" t="s">
        <v>34</v>
      </c>
      <c r="C5" s="20">
        <v>-0.323</v>
      </c>
      <c r="D5" s="24" t="s">
        <v>34</v>
      </c>
      <c r="E5" s="20">
        <v>-0.234</v>
      </c>
      <c r="F5" s="20">
        <v>-0.291</v>
      </c>
      <c r="G5" s="20">
        <v>-0.269</v>
      </c>
      <c r="H5" s="72" t="s">
        <v>34</v>
      </c>
      <c r="I5" s="24" t="s">
        <v>34</v>
      </c>
    </row>
    <row r="6" spans="1:9" s="30" customFormat="1" ht="15.75">
      <c r="A6" s="4"/>
      <c r="B6" s="63"/>
      <c r="C6" s="22"/>
      <c r="D6" s="22"/>
      <c r="E6" s="22"/>
      <c r="F6" s="22"/>
      <c r="G6" s="22"/>
      <c r="H6" s="73"/>
      <c r="I6" s="22"/>
    </row>
    <row r="7" spans="1:9" ht="15.75">
      <c r="A7" s="3" t="s">
        <v>3</v>
      </c>
      <c r="B7" s="64">
        <v>-0.053</v>
      </c>
      <c r="C7" s="20">
        <v>-0.099</v>
      </c>
      <c r="D7" s="20">
        <v>-0.075</v>
      </c>
      <c r="E7" s="20">
        <v>-0.036</v>
      </c>
      <c r="F7" s="20">
        <v>-0.106</v>
      </c>
      <c r="G7" s="20">
        <v>-0.069</v>
      </c>
      <c r="H7" s="76">
        <v>-0.146016</v>
      </c>
      <c r="I7" s="20">
        <v>-0.056</v>
      </c>
    </row>
    <row r="8" spans="1:13" ht="15.75">
      <c r="A8" s="3" t="s">
        <v>4</v>
      </c>
      <c r="B8" s="64">
        <v>-0.411</v>
      </c>
      <c r="C8" s="20">
        <v>-0.329</v>
      </c>
      <c r="D8" s="20">
        <v>-0.418</v>
      </c>
      <c r="E8" s="20">
        <v>-0.161</v>
      </c>
      <c r="F8" s="20">
        <v>-0.43</v>
      </c>
      <c r="G8" s="20">
        <v>-0.314</v>
      </c>
      <c r="H8" s="76">
        <v>-0.557685</v>
      </c>
      <c r="I8" s="20">
        <v>-0.204</v>
      </c>
      <c r="M8" s="60"/>
    </row>
    <row r="9" spans="1:13" s="30" customFormat="1" ht="15.75">
      <c r="A9" s="4"/>
      <c r="B9" s="63"/>
      <c r="C9" s="22"/>
      <c r="D9" s="22"/>
      <c r="E9" s="22"/>
      <c r="F9" s="22"/>
      <c r="G9" s="22"/>
      <c r="H9" s="77"/>
      <c r="I9" s="22"/>
      <c r="M9" s="60"/>
    </row>
    <row r="10" spans="1:13" ht="15.75">
      <c r="A10" s="3" t="s">
        <v>5</v>
      </c>
      <c r="B10" s="64">
        <v>-0.063</v>
      </c>
      <c r="C10" s="20">
        <v>-0.087</v>
      </c>
      <c r="D10" s="20">
        <v>-0.054</v>
      </c>
      <c r="E10" s="20">
        <v>-0.082</v>
      </c>
      <c r="F10" s="20">
        <v>-0.134</v>
      </c>
      <c r="G10" s="20">
        <v>-0.104</v>
      </c>
      <c r="H10" s="76">
        <v>-0.1753425</v>
      </c>
      <c r="I10" s="20">
        <v>-0.092</v>
      </c>
      <c r="M10" s="60"/>
    </row>
    <row r="11" spans="1:13" ht="15.75">
      <c r="A11" s="3" t="s">
        <v>6</v>
      </c>
      <c r="B11" s="64">
        <v>-0.192</v>
      </c>
      <c r="C11" s="20">
        <v>-0.174</v>
      </c>
      <c r="D11" s="20">
        <v>-0.102</v>
      </c>
      <c r="E11" s="20">
        <v>-0.152</v>
      </c>
      <c r="F11" s="20">
        <v>-0.309</v>
      </c>
      <c r="G11" s="20">
        <v>-0.214</v>
      </c>
      <c r="H11" s="76">
        <v>-0.4711896</v>
      </c>
      <c r="I11" s="20">
        <v>-0.231</v>
      </c>
      <c r="M11" s="60"/>
    </row>
    <row r="12" spans="1:13" s="30" customFormat="1" ht="15.75">
      <c r="A12" s="4"/>
      <c r="B12" s="63"/>
      <c r="C12" s="22"/>
      <c r="D12" s="22"/>
      <c r="E12" s="22"/>
      <c r="F12" s="22"/>
      <c r="G12" s="22"/>
      <c r="H12" s="77"/>
      <c r="I12" s="22"/>
      <c r="M12" s="60"/>
    </row>
    <row r="13" spans="1:13" ht="15.75">
      <c r="A13" s="3" t="s">
        <v>7</v>
      </c>
      <c r="B13" s="64">
        <v>-0.048</v>
      </c>
      <c r="C13" s="24" t="s">
        <v>34</v>
      </c>
      <c r="D13" s="20">
        <v>-0.044</v>
      </c>
      <c r="E13" s="20">
        <v>-0.032</v>
      </c>
      <c r="F13" s="20">
        <v>-0.071</v>
      </c>
      <c r="G13" s="20">
        <v>-0.036</v>
      </c>
      <c r="H13" s="76">
        <v>-0.1397295</v>
      </c>
      <c r="I13" s="20">
        <v>-0.043</v>
      </c>
      <c r="M13" s="60"/>
    </row>
    <row r="14" spans="1:13" ht="15.75">
      <c r="A14" s="3" t="s">
        <v>8</v>
      </c>
      <c r="B14" s="64">
        <v>-0.144</v>
      </c>
      <c r="C14" s="24" t="s">
        <v>34</v>
      </c>
      <c r="D14" s="20">
        <v>-0.133</v>
      </c>
      <c r="E14" s="20">
        <v>-0.057</v>
      </c>
      <c r="F14" s="20">
        <v>-0.195</v>
      </c>
      <c r="G14" s="20">
        <v>-0.094</v>
      </c>
      <c r="H14" s="76">
        <v>-0.3742594</v>
      </c>
      <c r="I14" s="20">
        <v>-0.135</v>
      </c>
      <c r="M14" s="60"/>
    </row>
    <row r="15" spans="1:13" s="30" customFormat="1" ht="15.75">
      <c r="A15" s="4"/>
      <c r="B15" s="63"/>
      <c r="C15" s="22"/>
      <c r="D15" s="22"/>
      <c r="E15" s="22"/>
      <c r="F15" s="22"/>
      <c r="G15" s="22"/>
      <c r="H15" s="77"/>
      <c r="I15" s="22"/>
      <c r="M15" s="60"/>
    </row>
    <row r="16" spans="1:13" ht="15.75">
      <c r="A16" s="3" t="s">
        <v>9</v>
      </c>
      <c r="B16" s="64">
        <v>-0.062</v>
      </c>
      <c r="C16" s="20">
        <v>-0.112</v>
      </c>
      <c r="D16" s="20">
        <v>-0.08</v>
      </c>
      <c r="E16" s="20">
        <v>-0.086</v>
      </c>
      <c r="F16" s="20">
        <v>-0.089</v>
      </c>
      <c r="G16" s="20">
        <v>-0.123</v>
      </c>
      <c r="H16" s="76">
        <v>-0.1728907</v>
      </c>
      <c r="I16" s="20">
        <v>-0.067</v>
      </c>
      <c r="M16" s="60"/>
    </row>
    <row r="17" spans="1:13" ht="15.75">
      <c r="A17" s="3" t="s">
        <v>10</v>
      </c>
      <c r="B17" s="64">
        <v>-0.396</v>
      </c>
      <c r="C17" s="20">
        <v>-0.315</v>
      </c>
      <c r="D17" s="20">
        <v>-0.194</v>
      </c>
      <c r="E17" s="20">
        <v>-0.329</v>
      </c>
      <c r="F17" s="20">
        <v>-0.261</v>
      </c>
      <c r="G17" s="20">
        <v>-0.386</v>
      </c>
      <c r="H17" s="76">
        <v>-0.5371011</v>
      </c>
      <c r="I17" s="20">
        <v>-0.302</v>
      </c>
      <c r="M17" s="60"/>
    </row>
    <row r="18" spans="1:13" s="30" customFormat="1" ht="15.75">
      <c r="A18" s="4"/>
      <c r="B18" s="63"/>
      <c r="C18" s="22"/>
      <c r="D18" s="22"/>
      <c r="E18" s="22"/>
      <c r="F18" s="22"/>
      <c r="G18" s="22"/>
      <c r="H18" s="77"/>
      <c r="I18" s="22"/>
      <c r="M18" s="60"/>
    </row>
    <row r="19" spans="1:9" ht="15.75">
      <c r="A19" s="3" t="s">
        <v>11</v>
      </c>
      <c r="B19" s="64">
        <v>-0.068</v>
      </c>
      <c r="C19" s="24" t="s">
        <v>34</v>
      </c>
      <c r="D19" s="20">
        <v>-0.063</v>
      </c>
      <c r="E19" s="20">
        <v>-0.124</v>
      </c>
      <c r="F19" s="20">
        <v>-0.062</v>
      </c>
      <c r="G19" s="20">
        <v>-0.071</v>
      </c>
      <c r="H19" s="76">
        <v>-0.156223</v>
      </c>
      <c r="I19" s="20">
        <v>-0.046</v>
      </c>
    </row>
    <row r="20" spans="1:9" ht="15.75">
      <c r="A20" s="3" t="s">
        <v>12</v>
      </c>
      <c r="B20" s="64">
        <v>-0.367</v>
      </c>
      <c r="C20" s="20">
        <v>-0.065</v>
      </c>
      <c r="D20" s="20">
        <v>-0.112</v>
      </c>
      <c r="E20" s="20">
        <v>-0.325</v>
      </c>
      <c r="F20" s="20">
        <v>-0.144</v>
      </c>
      <c r="G20" s="20">
        <v>-0.236</v>
      </c>
      <c r="H20" s="76">
        <v>-0.4501876</v>
      </c>
      <c r="I20" s="20">
        <v>-0.173</v>
      </c>
    </row>
    <row r="21" spans="7:14" ht="16.5" thickBot="1">
      <c r="G21" s="44"/>
      <c r="H21" s="78"/>
      <c r="I21" s="44"/>
      <c r="J21" s="44"/>
      <c r="K21" s="44"/>
      <c r="L21" s="44"/>
      <c r="M21" s="44"/>
      <c r="N21" s="44"/>
    </row>
    <row r="22" spans="1:8" ht="15.75">
      <c r="A22" s="31" t="s">
        <v>42</v>
      </c>
      <c r="B22" s="38"/>
      <c r="C22" s="39"/>
      <c r="D22" s="39"/>
      <c r="E22" s="39"/>
      <c r="F22" s="39"/>
      <c r="G22" s="40"/>
      <c r="H22" s="76">
        <v>0.1395949</v>
      </c>
    </row>
    <row r="23" spans="1:8" ht="15.75">
      <c r="A23" s="32" t="s">
        <v>43</v>
      </c>
      <c r="B23" s="20"/>
      <c r="C23" s="40"/>
      <c r="D23" s="40"/>
      <c r="E23" s="40"/>
      <c r="F23" s="40"/>
      <c r="G23" s="40"/>
      <c r="H23" s="76">
        <v>-0.0106868</v>
      </c>
    </row>
    <row r="24" spans="1:8" s="30" customFormat="1" ht="15.75">
      <c r="A24" s="32" t="s">
        <v>44</v>
      </c>
      <c r="B24" s="22"/>
      <c r="C24" s="41"/>
      <c r="D24" s="41"/>
      <c r="E24" s="41"/>
      <c r="F24" s="41"/>
      <c r="G24" s="41"/>
      <c r="H24" s="76">
        <v>0.1215579</v>
      </c>
    </row>
    <row r="25" spans="1:9" ht="16.5" thickBot="1">
      <c r="A25" s="42" t="s">
        <v>45</v>
      </c>
      <c r="B25" s="43"/>
      <c r="C25" s="44"/>
      <c r="D25" s="44"/>
      <c r="E25" s="44"/>
      <c r="F25" s="44"/>
      <c r="G25" s="44"/>
      <c r="H25" s="78">
        <v>0.0147963</v>
      </c>
      <c r="I25" s="44"/>
    </row>
    <row r="27" spans="2:14" ht="15.75">
      <c r="B27" s="59">
        <f>TTO!B2+(IF('INDEX CALCULATOR'!$E$6+'INDEX CALCULATOR'!$E$8+'INDEX CALCULATOR'!$E$10+'INDEX CALCULATOR'!$E$12+'INDEX CALCULATOR'!$E$14&gt;5,1,0)*TTO!B4)+(IF('INDEX CALCULATOR'!$E$6=2,1,0)*TTO!B7)+(IF('INDEX CALCULATOR'!$E$6=3,1,0)*TTO!B8)+(IF('INDEX CALCULATOR'!$E$8=2,1,0)*TTO!B10)+(IF('INDEX CALCULATOR'!$E$8=3,1,0)*TTO!B11)+(IF('INDEX CALCULATOR'!$E$10=2,1,0)*TTO!B13)+(IF('INDEX CALCULATOR'!$E$10=3,1,0)*TTO!B14)+(IF('INDEX CALCULATOR'!$E$12=2,1,0)*TTO!B16)+(IF('INDEX CALCULATOR'!$E$12=3,1,0)*TTO!B17)+(IF('INDEX CALCULATOR'!$E$14=2,1,0)*TTO!B19)+(IF('INDEX CALCULATOR'!$E$14=3,1,0)*TTO!B20)</f>
        <v>-0.624</v>
      </c>
      <c r="C27" s="59">
        <f>TTO!C2+(IF('INDEX CALCULATOR'!$E$6+'INDEX CALCULATOR'!$E$8+'INDEX CALCULATOR'!$E$10+'INDEX CALCULATOR'!$E$12+'INDEX CALCULATOR'!$E$14&gt;5,1,0)*TTO!C4)+(IF('INDEX CALCULATOR'!$E$6=3,1,IF('INDEX CALCULATOR'!$E$8=3,1,IF('INDEX CALCULATOR'!$E$10=3,1,IF('INDEX CALCULATOR'!$E$12=3,1,IF('INDEX CALCULATOR'!$E$14=3,1,0)))))*TTO!C5)+(IF('INDEX CALCULATOR'!$E$6=2,1,0)*TTO!C7)+(IF('INDEX CALCULATOR'!$E$6=3,1,0)*TTO!C8)+(IF('INDEX CALCULATOR'!$E$8=2,1,0)*TTO!C10)+(IF('INDEX CALCULATOR'!$E$8=3,1,0)*TTO!C11)+(IF('INDEX CALCULATOR'!$E$12=2,1,0)*TTO!C16)+(IF('INDEX CALCULATOR'!$E$12=3,1,0)*TTO!C17)+(IF('INDEX CALCULATOR'!$E$14=3,1,0)*TTO!C20)</f>
        <v>-0.20700000000000007</v>
      </c>
      <c r="D27" s="59">
        <f>TTO!D2+(IF('INDEX CALCULATOR'!$E$6+'INDEX CALCULATOR'!$E$8+'INDEX CALCULATOR'!$E$10+'INDEX CALCULATOR'!$E$12+'INDEX CALCULATOR'!$E$14&gt;5,1,0)*TTO!D4)+(IF('INDEX CALCULATOR'!$E$6=2,1,0)*TTO!D7)+(IF('INDEX CALCULATOR'!$E$6=3,1,0)*TTO!D8)+(IF('INDEX CALCULATOR'!$E$8=2,1,0)*TTO!D10)+(IF('INDEX CALCULATOR'!$E$8=3,1,0)*TTO!D11)+(IF('INDEX CALCULATOR'!$E$10=2,1,0)*TTO!D13)+(IF('INDEX CALCULATOR'!$E$10=3,1,0)*TTO!D14)+(IF('INDEX CALCULATOR'!$E$12=2,1,0)*TTO!D16)+(IF('INDEX CALCULATOR'!$E$12=3,1,0)*TTO!D17)+(IF('INDEX CALCULATOR'!$E$14=2,1,0)*TTO!D19)+(IF('INDEX CALCULATOR'!$E$14=3,1,0)*TTO!D20)</f>
        <v>-0.111</v>
      </c>
      <c r="E27" s="59">
        <f>TTO!E2+(IF('INDEX CALCULATOR'!$E$6+'INDEX CALCULATOR'!$E$8+'INDEX CALCULATOR'!$E$10+'INDEX CALCULATOR'!$E$12+'INDEX CALCULATOR'!$E$14&gt;5,1,0)*TTO!E4)+(IF('INDEX CALCULATOR'!$E$6=3,1,IF('INDEX CALCULATOR'!$E$8=3,1,IF('INDEX CALCULATOR'!$E$10=3,1,IF('INDEX CALCULATOR'!$E$12=3,1,IF('INDEX CALCULATOR'!$E$14=3,1,0)))))*TTO!E5)+(IF('INDEX CALCULATOR'!$E$6=2,1,0)*TTO!E7)+(IF('INDEX CALCULATOR'!$E$6=3,1,0)*TTO!E8)+(IF('INDEX CALCULATOR'!$E$8=2,1,0)*TTO!E10)+(IF('INDEX CALCULATOR'!$E$8=3,1,0)*TTO!E11)+(IF('INDEX CALCULATOR'!$E$10=2,1,0)*TTO!E13)+(IF('INDEX CALCULATOR'!$E$10=3,1,0)*TTO!E14)+(IF('INDEX CALCULATOR'!$E$12=2,1,0)*TTO!E16)+(IF('INDEX CALCULATOR'!$E$12=3,1,0)*TTO!E17)+(IF('INDEX CALCULATOR'!$E$14=2,1,0)*TTO!E19)+(IF('INDEX CALCULATOR'!$E$14=3,1,0)*TTO!E20)</f>
        <v>-0.329</v>
      </c>
      <c r="F27" s="59">
        <f>TTO!F2+(IF('INDEX CALCULATOR'!$E$6+'INDEX CALCULATOR'!$E$8+'INDEX CALCULATOR'!$E$10+'INDEX CALCULATOR'!$E$12+'INDEX CALCULATOR'!$E$14&gt;5,1,0)*TTO!F4)+(IF('INDEX CALCULATOR'!$E$6=3,1,IF('INDEX CALCULATOR'!$E$8=3,1,IF('INDEX CALCULATOR'!$E$10=3,1,IF('INDEX CALCULATOR'!$E$12=3,1,IF('INDEX CALCULATOR'!$E$14=3,1,0)))))*TTO!F5)+(IF('INDEX CALCULATOR'!$E$6=2,1,0)*TTO!F7)+(IF('INDEX CALCULATOR'!$E$6=3,1,0)*TTO!F8)+(IF('INDEX CALCULATOR'!$E$8=2,1,0)*TTO!F10)+(IF('INDEX CALCULATOR'!$E$8=3,1,0)*TTO!F11)+(IF('INDEX CALCULATOR'!$E$10=2,1,0)*TTO!F13)+(IF('INDEX CALCULATOR'!$E$10=3,1,0)*TTO!F14)+(IF('INDEX CALCULATOR'!$E$12=2,1,0)*TTO!F16)+(IF('INDEX CALCULATOR'!$E$12=3,1,0)*TTO!F17)+(IF('INDEX CALCULATOR'!$E$14=2,1,0)*TTO!F19)+(IF('INDEX CALCULATOR'!$E$14=3,1,0)*TTO!F20)</f>
        <v>-0.654</v>
      </c>
      <c r="G27" s="59">
        <f>TTO!G2+(IF('INDEX CALCULATOR'!$E$6+'INDEX CALCULATOR'!$E$8+'INDEX CALCULATOR'!$E$10+'INDEX CALCULATOR'!$E$12+'INDEX CALCULATOR'!$E$14&gt;5,1,0)*TTO!G4)+(IF('INDEX CALCULATOR'!$E$6=3,1,IF('INDEX CALCULATOR'!$E$8=3,1,IF('INDEX CALCULATOR'!$E$10=3,1,IF('INDEX CALCULATOR'!$E$12=3,1,IF('INDEX CALCULATOR'!$E$14=3,1,0)))))*TTO!G5)+(IF('INDEX CALCULATOR'!$E$6=2,1,0)*TTO!G7)+(IF('INDEX CALCULATOR'!$E$6=3,1,0)*TTO!G8)+(IF('INDEX CALCULATOR'!$E$8=2,1,0)*TTO!G10)+(IF('INDEX CALCULATOR'!$E$8=3,1,0)*TTO!G11)+(IF('INDEX CALCULATOR'!$E$10=2,1,0)*TTO!G13)+(IF('INDEX CALCULATOR'!$E$10=3,1,0)*TTO!G14)+(IF('INDEX CALCULATOR'!$E$12=2,1,0)*TTO!G16)+(IF('INDEX CALCULATOR'!$E$12=3,1,0)*TTO!G17)+(IF('INDEX CALCULATOR'!$E$14=2,1,0)*TTO!G19)+(IF('INDEX CALCULATOR'!$E$14=3,1,0)*TTO!G20)</f>
        <v>-0.594</v>
      </c>
      <c r="H27" s="59">
        <f>TTO!H2+(IF('INDEX CALCULATOR'!$E$6=2,1,0)*TTO!H7)+(IF('INDEX CALCULATOR'!$E$6=3,1,0)*TTO!H8)+(IF('INDEX CALCULATOR'!$E$8=2,1,0)*TTO!H10)+(IF('INDEX CALCULATOR'!$E$8=3,1,0)*TTO!H11)+(IF('INDEX CALCULATOR'!$E$10=2,1,0)*TTO!H13)+(IF('INDEX CALCULATOR'!$E$10=3,1,0)*TTO!H14)+(IF('INDEX CALCULATOR'!$E$12=2,1,0)*TTO!H16)+(IF('INDEX CALCULATOR'!$E$12=3,1,0)*TTO!H17)+(IF('INDEX CALCULATOR'!$E$14=2,1,0)*TTO!H19)+(IF('INDEX CALCULATOR'!$E$14=3,1,0)*TTO!H20)+G29*H22+G45*H23+G36*H24+G43*H25</f>
        <v>-0.10907070000000005</v>
      </c>
      <c r="I27" s="59">
        <f>TTO!I2+(IF('INDEX CALCULATOR'!$E$6+'INDEX CALCULATOR'!$E$8+'INDEX CALCULATOR'!$E$10+'INDEX CALCULATOR'!$E$12+'INDEX CALCULATOR'!$E$14&gt;5,1,0)*TTO!I4)+(IF('INDEX CALCULATOR'!$E$6=2,1,0)*TTO!I7)+(IF('INDEX CALCULATOR'!$E$6=3,1,0)*TTO!I8)+(IF('INDEX CALCULATOR'!$E$8=2,1,0)*TTO!I10)+(IF('INDEX CALCULATOR'!$E$8=3,1,0)*TTO!I11)+(IF('INDEX CALCULATOR'!$E$10=2,1,0)*TTO!I13)+(IF('INDEX CALCULATOR'!$E$10=3,1,0)*TTO!I14)+(IF('INDEX CALCULATOR'!$E$12=2,1,0)*TTO!I16)+(IF('INDEX CALCULATOR'!$E$12=3,1,0)*TTO!I17)+(IF('INDEX CALCULATOR'!$E$14=2,1,0)*TTO!I19)+(IF('INDEX CALCULATOR'!$E$14=3,1,0)*TTO!I20)</f>
        <v>-0.1449999999999999</v>
      </c>
      <c r="J27" s="18" t="s">
        <v>64</v>
      </c>
      <c r="K27" s="18" t="s">
        <v>64</v>
      </c>
      <c r="L27" s="18" t="s">
        <v>64</v>
      </c>
      <c r="M27" s="18" t="s">
        <v>64</v>
      </c>
      <c r="N27" s="18" t="s">
        <v>64</v>
      </c>
    </row>
    <row r="29" spans="6:7" ht="12.75">
      <c r="F29" t="s">
        <v>57</v>
      </c>
      <c r="G29">
        <f>IF(F30+F31+F32+F33+F34-1&gt;0,F30+F31+F32+F33+F34-1,0)</f>
        <v>4</v>
      </c>
    </row>
    <row r="30" ht="12.75">
      <c r="F30">
        <f>IF('INDEX CALCULATOR'!E6&gt;1,1,0)</f>
        <v>1</v>
      </c>
    </row>
    <row r="31" ht="12.75">
      <c r="F31">
        <f>IF('INDEX CALCULATOR'!E8&gt;1,1,0)</f>
        <v>1</v>
      </c>
    </row>
    <row r="32" ht="12.75">
      <c r="F32">
        <f>IF('INDEX CALCULATOR'!E10&gt;1,1,0)</f>
        <v>1</v>
      </c>
    </row>
    <row r="33" ht="12.75">
      <c r="F33">
        <f>IF('INDEX CALCULATOR'!E12&gt;1,1,0)</f>
        <v>1</v>
      </c>
    </row>
    <row r="34" ht="12.75">
      <c r="F34">
        <f>IF('INDEX CALCULATOR'!E14&gt;1,1,0)</f>
        <v>1</v>
      </c>
    </row>
    <row r="36" spans="6:7" ht="12.75">
      <c r="F36" t="s">
        <v>58</v>
      </c>
      <c r="G36">
        <f>IF(F37+F38+F39+F40+F41-1&gt;0,F37+F38+F39+F40+F41-1,0)</f>
        <v>4</v>
      </c>
    </row>
    <row r="37" ht="12.75">
      <c r="F37">
        <f>IF('INDEX CALCULATOR'!E6=3,1,0)</f>
        <v>1</v>
      </c>
    </row>
    <row r="38" ht="12.75">
      <c r="F38">
        <f>IF('INDEX CALCULATOR'!E8=3,1,0)</f>
        <v>1</v>
      </c>
    </row>
    <row r="39" ht="12.75">
      <c r="F39">
        <f>IF('INDEX CALCULATOR'!E10=3,1,0)</f>
        <v>1</v>
      </c>
    </row>
    <row r="40" ht="12.75">
      <c r="F40">
        <f>IF('INDEX CALCULATOR'!E12=3,1,0)</f>
        <v>1</v>
      </c>
    </row>
    <row r="41" ht="12.75">
      <c r="F41">
        <f>IF('INDEX CALCULATOR'!E14=3,1,0)</f>
        <v>1</v>
      </c>
    </row>
    <row r="43" spans="6:7" ht="12.75">
      <c r="F43" t="s">
        <v>59</v>
      </c>
      <c r="G43">
        <f>G36*G36</f>
        <v>16</v>
      </c>
    </row>
    <row r="45" spans="6:7" ht="12.75">
      <c r="F45" t="s">
        <v>60</v>
      </c>
      <c r="G45">
        <f>F51*F51</f>
        <v>0</v>
      </c>
    </row>
    <row r="46" ht="12.75">
      <c r="F46">
        <f>IF('INDEX CALCULATOR'!E6=2,1,0)</f>
        <v>0</v>
      </c>
    </row>
    <row r="47" ht="12.75">
      <c r="F47">
        <f>IF('INDEX CALCULATOR'!E8=2,1,0)</f>
        <v>0</v>
      </c>
    </row>
    <row r="48" ht="12.75">
      <c r="F48">
        <f>IF('INDEX CALCULATOR'!E10=2,1,0)</f>
        <v>0</v>
      </c>
    </row>
    <row r="49" ht="12.75">
      <c r="F49">
        <f>IF('INDEX CALCULATOR'!E12=2,1,0)</f>
        <v>0</v>
      </c>
    </row>
    <row r="50" ht="12.75">
      <c r="F50">
        <f>IF('INDEX CALCULATOR'!E14=2,1,0)</f>
        <v>0</v>
      </c>
    </row>
    <row r="51" ht="12.75">
      <c r="F51">
        <f>IF(F46+F47+F48+F49+F50-1&gt;0,F46+F47+F48+F49+F50-1,0)</f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E31"/>
  <sheetViews>
    <sheetView workbookViewId="0" topLeftCell="A1">
      <selection activeCell="A33" sqref="A33"/>
    </sheetView>
  </sheetViews>
  <sheetFormatPr defaultColWidth="9.140625" defaultRowHeight="12.75"/>
  <cols>
    <col min="1" max="1" width="26.7109375" style="5" customWidth="1"/>
    <col min="2" max="2" width="10.7109375" style="5" customWidth="1"/>
    <col min="3" max="3" width="16.00390625" style="5" customWidth="1"/>
    <col min="4" max="4" width="13.28125" style="5" customWidth="1"/>
    <col min="5" max="5" width="11.00390625" style="5" customWidth="1"/>
    <col min="6" max="16384" width="9.140625" style="5" customWidth="1"/>
  </cols>
  <sheetData>
    <row r="2" spans="1:4" ht="15.75">
      <c r="A2" s="11" t="s">
        <v>13</v>
      </c>
      <c r="B2" s="11" t="s">
        <v>14</v>
      </c>
      <c r="C2" s="11" t="s">
        <v>15</v>
      </c>
      <c r="D2" s="11" t="s">
        <v>16</v>
      </c>
    </row>
    <row r="3" spans="1:4" ht="15.75">
      <c r="A3" s="3" t="s">
        <v>0</v>
      </c>
      <c r="B3" s="2">
        <v>97.66</v>
      </c>
      <c r="C3" s="9">
        <v>1</v>
      </c>
      <c r="D3" s="9">
        <v>1</v>
      </c>
    </row>
    <row r="4" spans="1:4" s="7" customFormat="1" ht="6.75">
      <c r="A4" s="4"/>
      <c r="B4" s="1"/>
      <c r="C4" s="6"/>
      <c r="D4" s="6"/>
    </row>
    <row r="5" spans="1:4" ht="15.75">
      <c r="A5" s="3" t="s">
        <v>1</v>
      </c>
      <c r="B5" s="2">
        <v>-11.21</v>
      </c>
      <c r="C5" s="8">
        <f>$B5/($B$3-10)</f>
        <v>-0.12788044718229524</v>
      </c>
      <c r="D5" s="8">
        <f>$B5/($B$3-2)</f>
        <v>-0.11718586661091367</v>
      </c>
    </row>
    <row r="6" spans="1:4" ht="15.75">
      <c r="A6" s="3" t="s">
        <v>2</v>
      </c>
      <c r="B6" s="2">
        <v>-20.06</v>
      </c>
      <c r="C6" s="8">
        <f aca="true" t="shared" si="0" ref="C6:C21">$B6/($B$3-10)</f>
        <v>-0.22883869495779147</v>
      </c>
      <c r="D6" s="8">
        <f aca="true" t="shared" si="1" ref="D6:D21">$B6/($B$3-2)</f>
        <v>-0.20970102446163494</v>
      </c>
    </row>
    <row r="7" spans="1:4" s="7" customFormat="1" ht="6.75">
      <c r="A7" s="4"/>
      <c r="B7" s="1"/>
      <c r="C7" s="10"/>
      <c r="D7" s="10"/>
    </row>
    <row r="8" spans="1:4" ht="15.75">
      <c r="A8" s="3" t="s">
        <v>3</v>
      </c>
      <c r="B8" s="2">
        <v>-5.78</v>
      </c>
      <c r="C8" s="8">
        <f t="shared" si="0"/>
        <v>-0.06593657312343144</v>
      </c>
      <c r="D8" s="8">
        <f t="shared" si="1"/>
        <v>-0.06042232908216601</v>
      </c>
    </row>
    <row r="9" spans="1:4" ht="15.75">
      <c r="A9" s="3" t="s">
        <v>4</v>
      </c>
      <c r="B9" s="2">
        <v>-16.03</v>
      </c>
      <c r="C9" s="8">
        <f t="shared" si="0"/>
        <v>-0.1828656171571983</v>
      </c>
      <c r="D9" s="8">
        <f t="shared" si="1"/>
        <v>-0.16757265314656075</v>
      </c>
    </row>
    <row r="10" spans="1:4" s="7" customFormat="1" ht="6.75">
      <c r="A10" s="4"/>
      <c r="B10" s="1"/>
      <c r="C10" s="10"/>
      <c r="D10" s="10"/>
    </row>
    <row r="11" spans="1:4" ht="15.75">
      <c r="A11" s="3" t="s">
        <v>5</v>
      </c>
      <c r="B11" s="2">
        <v>-10.28</v>
      </c>
      <c r="C11" s="8">
        <f t="shared" si="0"/>
        <v>-0.11727127538215834</v>
      </c>
      <c r="D11" s="8">
        <f t="shared" si="1"/>
        <v>-0.10746393476897345</v>
      </c>
    </row>
    <row r="12" spans="1:4" ht="15.75">
      <c r="A12" s="3" t="s">
        <v>6</v>
      </c>
      <c r="B12" s="2">
        <v>-13.67</v>
      </c>
      <c r="C12" s="8">
        <f t="shared" si="0"/>
        <v>-0.15594341775039927</v>
      </c>
      <c r="D12" s="8">
        <f t="shared" si="1"/>
        <v>-0.14290194438636838</v>
      </c>
    </row>
    <row r="13" spans="1:4" s="7" customFormat="1" ht="6.75">
      <c r="A13" s="4"/>
      <c r="B13" s="1"/>
      <c r="C13" s="10"/>
      <c r="D13" s="10"/>
    </row>
    <row r="14" spans="1:4" ht="15.75">
      <c r="A14" s="3" t="s">
        <v>7</v>
      </c>
      <c r="B14" s="2">
        <v>-2.31</v>
      </c>
      <c r="C14" s="8">
        <f t="shared" si="0"/>
        <v>-0.026351813826146476</v>
      </c>
      <c r="D14" s="8">
        <f t="shared" si="1"/>
        <v>-0.024148024252561157</v>
      </c>
    </row>
    <row r="15" spans="1:4" ht="15.75">
      <c r="A15" s="3" t="s">
        <v>8</v>
      </c>
      <c r="B15" s="2">
        <v>-7.54</v>
      </c>
      <c r="C15" s="8">
        <f t="shared" si="0"/>
        <v>-0.08601414556240018</v>
      </c>
      <c r="D15" s="8">
        <f t="shared" si="1"/>
        <v>-0.07882082375078403</v>
      </c>
    </row>
    <row r="16" spans="1:4" s="7" customFormat="1" ht="6.75">
      <c r="A16" s="4"/>
      <c r="B16" s="1"/>
      <c r="C16" s="10"/>
      <c r="D16" s="10"/>
    </row>
    <row r="17" spans="1:4" ht="15.75">
      <c r="A17" s="3" t="s">
        <v>9</v>
      </c>
      <c r="B17" s="2">
        <v>-8.15</v>
      </c>
      <c r="C17" s="8">
        <f t="shared" si="0"/>
        <v>-0.09297284964636095</v>
      </c>
      <c r="D17" s="8">
        <f t="shared" si="1"/>
        <v>-0.0851975747438846</v>
      </c>
    </row>
    <row r="18" spans="1:4" ht="15.75">
      <c r="A18" s="3" t="s">
        <v>10</v>
      </c>
      <c r="B18" s="2">
        <v>-14.35</v>
      </c>
      <c r="C18" s="8">
        <f t="shared" si="0"/>
        <v>-0.16370066164727357</v>
      </c>
      <c r="D18" s="8">
        <f t="shared" si="1"/>
        <v>-0.15001045369015262</v>
      </c>
    </row>
    <row r="19" spans="1:4" s="7" customFormat="1" ht="6.75">
      <c r="A19" s="4"/>
      <c r="B19" s="1"/>
      <c r="C19" s="10"/>
      <c r="D19" s="10"/>
    </row>
    <row r="20" spans="1:4" ht="15.75">
      <c r="A20" s="3" t="s">
        <v>11</v>
      </c>
      <c r="B20" s="2">
        <v>-7.81</v>
      </c>
      <c r="C20" s="8">
        <f t="shared" si="0"/>
        <v>-0.0890942276979238</v>
      </c>
      <c r="D20" s="8">
        <f t="shared" si="1"/>
        <v>-0.08164332009199247</v>
      </c>
    </row>
    <row r="21" spans="1:4" ht="15.75">
      <c r="A21" s="3" t="s">
        <v>12</v>
      </c>
      <c r="B21" s="2">
        <v>-11.31</v>
      </c>
      <c r="C21" s="8">
        <f t="shared" si="0"/>
        <v>-0.12902121834360028</v>
      </c>
      <c r="D21" s="8">
        <f t="shared" si="1"/>
        <v>-0.11823123562617605</v>
      </c>
    </row>
    <row r="24" s="12" customFormat="1" ht="12.75">
      <c r="A24" s="13" t="s">
        <v>17</v>
      </c>
    </row>
    <row r="25" spans="1:5" s="12" customFormat="1" ht="25.5" customHeight="1">
      <c r="A25" s="81" t="s">
        <v>27</v>
      </c>
      <c r="B25" s="81"/>
      <c r="C25" s="81"/>
      <c r="D25" s="81"/>
      <c r="E25" s="81"/>
    </row>
    <row r="26" spans="1:5" s="12" customFormat="1" ht="15.75">
      <c r="A26" s="17" t="s">
        <v>18</v>
      </c>
      <c r="B26" s="17" t="s">
        <v>19</v>
      </c>
      <c r="C26" s="17" t="s">
        <v>20</v>
      </c>
      <c r="D26" s="17" t="s">
        <v>21</v>
      </c>
      <c r="E26" s="17" t="s">
        <v>28</v>
      </c>
    </row>
    <row r="27" spans="1:5" s="12" customFormat="1" ht="15.75">
      <c r="A27" s="14" t="s">
        <v>22</v>
      </c>
      <c r="B27" s="14">
        <v>1</v>
      </c>
      <c r="C27" s="14">
        <v>0.9447</v>
      </c>
      <c r="D27" s="14">
        <v>0.4157</v>
      </c>
      <c r="E27" s="15">
        <f>C27*D27</f>
        <v>0.39271179</v>
      </c>
    </row>
    <row r="28" spans="1:5" s="12" customFormat="1" ht="15.75">
      <c r="A28" s="14" t="s">
        <v>23</v>
      </c>
      <c r="B28" s="14">
        <v>1</v>
      </c>
      <c r="C28" s="16">
        <v>0.808</v>
      </c>
      <c r="D28" s="14">
        <v>0.5819</v>
      </c>
      <c r="E28" s="15">
        <f>C28*D28</f>
        <v>0.4701752</v>
      </c>
    </row>
    <row r="29" spans="1:5" s="12" customFormat="1" ht="15.75">
      <c r="A29" s="14" t="s">
        <v>24</v>
      </c>
      <c r="B29" s="14">
        <v>1</v>
      </c>
      <c r="C29" s="14">
        <v>0.8803</v>
      </c>
      <c r="D29" s="14">
        <v>0.6291</v>
      </c>
      <c r="E29" s="15">
        <f>C29*D29</f>
        <v>0.55379673</v>
      </c>
    </row>
    <row r="30" spans="1:5" s="12" customFormat="1" ht="15.75">
      <c r="A30" s="14" t="s">
        <v>25</v>
      </c>
      <c r="B30" s="14">
        <v>1</v>
      </c>
      <c r="C30" s="14">
        <v>0.9745</v>
      </c>
      <c r="D30" s="14">
        <v>0.4793</v>
      </c>
      <c r="E30" s="15">
        <f>C30*D30</f>
        <v>0.46707785</v>
      </c>
    </row>
    <row r="31" spans="1:5" s="12" customFormat="1" ht="15.75">
      <c r="A31" s="14" t="s">
        <v>26</v>
      </c>
      <c r="B31" s="14">
        <v>1</v>
      </c>
      <c r="C31" s="14">
        <v>0.8174</v>
      </c>
      <c r="D31" s="14">
        <v>0.5728</v>
      </c>
      <c r="E31" s="15">
        <f>C31*D31</f>
        <v>0.46820671999999997</v>
      </c>
    </row>
  </sheetData>
  <mergeCells count="1">
    <mergeCell ref="A25:E2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94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0.140625" style="0" customWidth="1"/>
  </cols>
  <sheetData>
    <row r="2" ht="12.75">
      <c r="B2" s="69" t="s">
        <v>65</v>
      </c>
    </row>
    <row r="4" spans="3:10" ht="12.75">
      <c r="C4" t="s">
        <v>30</v>
      </c>
      <c r="D4" t="s">
        <v>32</v>
      </c>
      <c r="E4" t="s">
        <v>39</v>
      </c>
      <c r="F4" t="s">
        <v>62</v>
      </c>
      <c r="G4" t="s">
        <v>36</v>
      </c>
      <c r="H4" t="s">
        <v>37</v>
      </c>
      <c r="I4" t="s">
        <v>63</v>
      </c>
      <c r="J4" t="s">
        <v>40</v>
      </c>
    </row>
    <row r="5" spans="2:10" ht="12.75">
      <c r="B5">
        <v>11111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</row>
    <row r="6" spans="2:10" ht="12.75">
      <c r="B6">
        <v>21111</v>
      </c>
      <c r="C6" s="74">
        <v>0.833</v>
      </c>
      <c r="D6" s="74">
        <v>0.9</v>
      </c>
      <c r="E6" s="74">
        <v>0.773</v>
      </c>
      <c r="F6" s="74">
        <v>0.893</v>
      </c>
      <c r="G6" s="74">
        <v>0.87</v>
      </c>
      <c r="H6" s="74">
        <v>0.85</v>
      </c>
      <c r="I6" s="74">
        <v>0.853984</v>
      </c>
      <c r="J6" s="74">
        <v>0.844</v>
      </c>
    </row>
    <row r="7" spans="2:10" ht="12.75">
      <c r="B7">
        <v>12111</v>
      </c>
      <c r="C7" s="74">
        <v>0.823</v>
      </c>
      <c r="D7" s="74">
        <v>0.912</v>
      </c>
      <c r="E7" s="74">
        <v>0.7939999999999999</v>
      </c>
      <c r="F7" s="74">
        <v>0.8470000000000001</v>
      </c>
      <c r="G7" s="74">
        <v>0.842</v>
      </c>
      <c r="H7" s="74">
        <v>0.815</v>
      </c>
      <c r="I7" s="74">
        <v>0.8246575</v>
      </c>
      <c r="J7" s="74">
        <v>0.808</v>
      </c>
    </row>
    <row r="8" spans="2:10" ht="12.75">
      <c r="B8">
        <v>11211</v>
      </c>
      <c r="C8" s="74">
        <v>0.838</v>
      </c>
      <c r="D8" s="74">
        <v>0.999</v>
      </c>
      <c r="E8" s="74">
        <v>0.8039999999999999</v>
      </c>
      <c r="F8" s="74">
        <v>0.897</v>
      </c>
      <c r="G8" s="74">
        <v>0.905</v>
      </c>
      <c r="H8" s="74">
        <v>0.883</v>
      </c>
      <c r="I8" s="74">
        <v>0.8602704999999999</v>
      </c>
      <c r="J8" s="74">
        <v>0.857</v>
      </c>
    </row>
    <row r="9" spans="2:10" ht="12.75">
      <c r="B9">
        <v>11121</v>
      </c>
      <c r="C9" s="74">
        <v>0.8240000000000001</v>
      </c>
      <c r="D9" s="74">
        <v>0.887</v>
      </c>
      <c r="E9" s="74">
        <v>0.768</v>
      </c>
      <c r="F9" s="74">
        <v>0.8430000000000001</v>
      </c>
      <c r="G9" s="74">
        <v>0.887</v>
      </c>
      <c r="H9" s="74">
        <v>0.796</v>
      </c>
      <c r="I9" s="74">
        <v>0.8271093</v>
      </c>
      <c r="J9" s="74">
        <v>0.833</v>
      </c>
    </row>
    <row r="10" spans="2:10" ht="12.75">
      <c r="B10">
        <v>11112</v>
      </c>
      <c r="C10" s="74">
        <v>0.8180000000000001</v>
      </c>
      <c r="D10" s="74">
        <v>0.999</v>
      </c>
      <c r="E10" s="74">
        <v>0.785</v>
      </c>
      <c r="F10" s="74">
        <v>0.805</v>
      </c>
      <c r="G10" s="74">
        <v>0.9139999999999999</v>
      </c>
      <c r="H10" s="74">
        <v>0.8480000000000001</v>
      </c>
      <c r="I10" s="74">
        <v>0.843777</v>
      </c>
      <c r="J10" s="74">
        <v>0.854</v>
      </c>
    </row>
    <row r="11" spans="2:10" ht="12.75">
      <c r="B11">
        <v>11122</v>
      </c>
      <c r="C11" s="74">
        <v>0.756</v>
      </c>
      <c r="D11" s="74">
        <v>0.887</v>
      </c>
      <c r="E11" s="74">
        <v>0.705</v>
      </c>
      <c r="F11" s="74">
        <v>0.7190000000000001</v>
      </c>
      <c r="G11" s="74">
        <v>0.825</v>
      </c>
      <c r="H11" s="74">
        <v>0.725</v>
      </c>
      <c r="I11" s="74">
        <v>0.7997944</v>
      </c>
      <c r="J11" s="74">
        <v>0.7869999999999999</v>
      </c>
    </row>
    <row r="12" spans="2:10" ht="12.75">
      <c r="B12">
        <v>21232</v>
      </c>
      <c r="C12" s="74">
        <v>0.3209999999999999</v>
      </c>
      <c r="D12" s="74">
        <v>0.26199999999999996</v>
      </c>
      <c r="E12" s="74">
        <v>0.4719999999999999</v>
      </c>
      <c r="F12" s="74">
        <v>0.174</v>
      </c>
      <c r="G12" s="74">
        <v>0.185</v>
      </c>
      <c r="H12" s="74">
        <v>0.08799999999999993</v>
      </c>
      <c r="I12" s="74">
        <v>0.39696790000000004</v>
      </c>
      <c r="J12" s="74">
        <v>0.45299999999999996</v>
      </c>
    </row>
    <row r="13" spans="2:10" ht="12.75">
      <c r="B13">
        <v>32211</v>
      </c>
      <c r="C13" s="74">
        <v>0.36400000000000005</v>
      </c>
      <c r="D13" s="74">
        <v>0.26</v>
      </c>
      <c r="E13" s="74">
        <v>0.332</v>
      </c>
      <c r="F13" s="74">
        <v>0.42</v>
      </c>
      <c r="G13" s="74">
        <v>0.05000000000000006</v>
      </c>
      <c r="H13" s="74">
        <v>0.19600000000000004</v>
      </c>
      <c r="I13" s="74">
        <v>0.395746</v>
      </c>
      <c r="J13" s="74">
        <v>0.561</v>
      </c>
    </row>
    <row r="14" spans="2:10" ht="12.75">
      <c r="B14">
        <v>22323</v>
      </c>
      <c r="C14" s="74">
        <v>0.19700000000000006</v>
      </c>
      <c r="D14" s="74">
        <v>0.313</v>
      </c>
      <c r="E14" s="74">
        <v>0.394</v>
      </c>
      <c r="F14" s="74">
        <v>0.10900000000000004</v>
      </c>
      <c r="G14" s="74">
        <v>0.01700000000000007</v>
      </c>
      <c r="H14" s="74">
        <v>0.02400000000000002</v>
      </c>
      <c r="I14" s="74">
        <v>0.3332903999999998</v>
      </c>
      <c r="J14" s="74">
        <v>0.37700000000000006</v>
      </c>
    </row>
    <row r="15" spans="2:10" ht="12.75">
      <c r="B15">
        <v>22233</v>
      </c>
      <c r="C15" s="74">
        <v>-0.041000000000000036</v>
      </c>
      <c r="D15" s="74">
        <v>0.11</v>
      </c>
      <c r="E15" s="74">
        <v>0.36899999999999994</v>
      </c>
      <c r="F15" s="74">
        <v>-0.10899999999999999</v>
      </c>
      <c r="G15" s="74">
        <v>-0.030999999999999944</v>
      </c>
      <c r="H15" s="74">
        <v>-0.181</v>
      </c>
      <c r="I15" s="74">
        <v>0.20360989999999982</v>
      </c>
      <c r="J15" s="74">
        <v>0.23399999999999999</v>
      </c>
    </row>
    <row r="16" spans="2:10" ht="12.75">
      <c r="B16">
        <v>33321</v>
      </c>
      <c r="C16" s="74">
        <v>0.07700000000000004</v>
      </c>
      <c r="D16" s="74">
        <v>0.06099999999999993</v>
      </c>
      <c r="E16" s="74">
        <v>0.115</v>
      </c>
      <c r="F16" s="74">
        <v>0.23900000000000002</v>
      </c>
      <c r="G16" s="74">
        <v>-0.33799999999999997</v>
      </c>
      <c r="H16" s="74">
        <v>-0.095</v>
      </c>
      <c r="I16" s="74">
        <v>0.14506099999999994</v>
      </c>
      <c r="J16" s="74">
        <v>0.26300000000000007</v>
      </c>
    </row>
    <row r="17" spans="2:10" ht="12.75">
      <c r="B17">
        <v>33333</v>
      </c>
      <c r="C17" s="74">
        <v>-0.624</v>
      </c>
      <c r="D17" s="74">
        <v>-0.20700000000000007</v>
      </c>
      <c r="E17" s="74">
        <v>-0.111</v>
      </c>
      <c r="F17" s="74">
        <v>-0.329</v>
      </c>
      <c r="G17" s="74">
        <v>-0.654</v>
      </c>
      <c r="H17" s="74">
        <v>-0.594</v>
      </c>
      <c r="I17" s="74">
        <v>-0.10907070000000005</v>
      </c>
      <c r="J17" s="74">
        <v>-0.145</v>
      </c>
    </row>
    <row r="40" ht="12.75">
      <c r="B40" s="69" t="s">
        <v>66</v>
      </c>
    </row>
    <row r="42" spans="3:10" ht="15.75">
      <c r="C42" s="25" t="s">
        <v>29</v>
      </c>
      <c r="D42" s="25" t="s">
        <v>30</v>
      </c>
      <c r="E42" s="25" t="s">
        <v>31</v>
      </c>
      <c r="F42" s="25" t="s">
        <v>33</v>
      </c>
      <c r="G42" s="25" t="s">
        <v>35</v>
      </c>
      <c r="H42" s="25" t="s">
        <v>36</v>
      </c>
      <c r="I42" s="25" t="s">
        <v>37</v>
      </c>
      <c r="J42" s="75" t="s">
        <v>13</v>
      </c>
    </row>
    <row r="43" spans="2:10" ht="12.75">
      <c r="B43">
        <v>11111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</row>
    <row r="44" spans="2:10" ht="12.75">
      <c r="B44">
        <v>21111</v>
      </c>
      <c r="C44" s="74">
        <v>0.774</v>
      </c>
      <c r="D44" s="74">
        <v>0.649</v>
      </c>
      <c r="E44" s="74">
        <v>0.7839999999999999</v>
      </c>
      <c r="F44" s="74">
        <v>0.7206</v>
      </c>
      <c r="G44" s="74">
        <v>0.666</v>
      </c>
      <c r="H44" s="74">
        <v>0.7601</v>
      </c>
      <c r="I44" s="74">
        <v>0.774</v>
      </c>
      <c r="J44" s="74">
        <v>0.8062</v>
      </c>
    </row>
    <row r="45" spans="2:10" ht="12.75">
      <c r="B45">
        <v>12111</v>
      </c>
      <c r="C45" s="74">
        <v>0.765</v>
      </c>
      <c r="D45" s="74">
        <v>0.663</v>
      </c>
      <c r="E45" s="74">
        <v>0.744</v>
      </c>
      <c r="F45" s="74">
        <v>0.7245</v>
      </c>
      <c r="G45" s="74">
        <v>0.779</v>
      </c>
      <c r="H45" s="74">
        <v>0.7486</v>
      </c>
      <c r="I45" s="74">
        <v>0.752</v>
      </c>
      <c r="J45" s="74">
        <v>0.7548</v>
      </c>
    </row>
    <row r="46" spans="2:10" ht="12.75">
      <c r="B46">
        <v>11211</v>
      </c>
      <c r="C46" s="74">
        <v>0.817</v>
      </c>
      <c r="D46" s="74">
        <v>0.7110000000000001</v>
      </c>
      <c r="E46" s="74">
        <v>0.795</v>
      </c>
      <c r="F46" s="74">
        <v>0.7823000000000001</v>
      </c>
      <c r="G46" s="74">
        <v>0.818</v>
      </c>
      <c r="H46" s="74">
        <v>0.7947</v>
      </c>
      <c r="I46" s="74">
        <v>0.814</v>
      </c>
      <c r="J46" s="74">
        <v>0.8457</v>
      </c>
    </row>
    <row r="47" spans="2:10" ht="12.75">
      <c r="B47">
        <v>11121</v>
      </c>
      <c r="C47" s="74">
        <v>0.764</v>
      </c>
      <c r="D47" s="74">
        <v>0.6970000000000001</v>
      </c>
      <c r="E47" s="74">
        <v>0.731</v>
      </c>
      <c r="F47" s="74">
        <v>0.7161000000000001</v>
      </c>
      <c r="G47" s="74">
        <v>0.761</v>
      </c>
      <c r="H47" s="74">
        <v>0.7902</v>
      </c>
      <c r="I47" s="74">
        <v>0.761</v>
      </c>
      <c r="J47" s="74">
        <v>0.7791</v>
      </c>
    </row>
    <row r="48" spans="2:10" ht="12.75">
      <c r="B48">
        <v>11112</v>
      </c>
      <c r="C48" s="74">
        <v>0.745</v>
      </c>
      <c r="D48" s="74">
        <v>0.684</v>
      </c>
      <c r="E48" s="74">
        <v>0.6819999999999999</v>
      </c>
      <c r="F48" s="74">
        <v>0.7039000000000001</v>
      </c>
      <c r="G48" s="74">
        <v>0.779</v>
      </c>
      <c r="H48" s="74">
        <v>0.7986</v>
      </c>
      <c r="I48" s="74">
        <v>0.782</v>
      </c>
      <c r="J48" s="74">
        <v>0.783</v>
      </c>
    </row>
    <row r="49" spans="2:10" ht="12.75">
      <c r="B49">
        <v>11122</v>
      </c>
      <c r="C49" s="74">
        <v>0.661</v>
      </c>
      <c r="D49" s="74">
        <v>0.6060000000000001</v>
      </c>
      <c r="E49" s="74">
        <v>0.571</v>
      </c>
      <c r="F49" s="74">
        <v>0.6241000000000001</v>
      </c>
      <c r="G49" s="74">
        <v>0.668</v>
      </c>
      <c r="H49" s="74">
        <v>0.739</v>
      </c>
      <c r="I49" s="74">
        <v>0.698</v>
      </c>
      <c r="J49" s="74">
        <v>0.69</v>
      </c>
    </row>
    <row r="50" spans="2:10" ht="12.75">
      <c r="B50">
        <v>21232</v>
      </c>
      <c r="C50" s="74">
        <v>0.21599999999999997</v>
      </c>
      <c r="D50" s="74">
        <v>0.33799999999999997</v>
      </c>
      <c r="E50" s="74">
        <v>0.4239999999999998</v>
      </c>
      <c r="F50" s="74">
        <v>0.23889999999999997</v>
      </c>
      <c r="G50" s="74">
        <v>0.29700000000000004</v>
      </c>
      <c r="H50" s="74">
        <v>0.3227</v>
      </c>
      <c r="I50" s="74">
        <v>0.294</v>
      </c>
      <c r="J50" s="74">
        <v>0.2982</v>
      </c>
    </row>
    <row r="51" spans="2:10" ht="12.75">
      <c r="B51">
        <v>32211</v>
      </c>
      <c r="C51" s="74">
        <v>0.33</v>
      </c>
      <c r="D51" s="74">
        <v>0.34700000000000003</v>
      </c>
      <c r="E51" s="74">
        <v>0.467</v>
      </c>
      <c r="F51" s="74">
        <v>0.3438</v>
      </c>
      <c r="G51" s="74">
        <v>0.313</v>
      </c>
      <c r="H51" s="74">
        <v>0.3022</v>
      </c>
      <c r="I51" s="74">
        <v>0.32399999999999995</v>
      </c>
      <c r="J51" s="74">
        <v>0.3167</v>
      </c>
    </row>
    <row r="52" spans="2:10" ht="12.75">
      <c r="B52">
        <v>22323</v>
      </c>
      <c r="C52" s="74">
        <v>0.08299999999999999</v>
      </c>
      <c r="D52" s="74">
        <v>0.14900000000000002</v>
      </c>
      <c r="E52" s="74">
        <v>0.24799999999999994</v>
      </c>
      <c r="F52" s="74">
        <v>0.1417</v>
      </c>
      <c r="G52" s="74">
        <v>0.1680000000000001</v>
      </c>
      <c r="H52" s="74">
        <v>0.1748</v>
      </c>
      <c r="I52" s="74">
        <v>0.17700000000000005</v>
      </c>
      <c r="J52" s="74">
        <v>0.1521</v>
      </c>
    </row>
    <row r="53" spans="2:10" ht="12.75">
      <c r="B53">
        <v>22233</v>
      </c>
      <c r="C53" s="74">
        <v>0.03</v>
      </c>
      <c r="D53" s="74">
        <v>0.135</v>
      </c>
      <c r="E53" s="74">
        <v>0.29</v>
      </c>
      <c r="F53" s="74">
        <v>0.07549999999999996</v>
      </c>
      <c r="G53" s="74">
        <v>0.11100000000000004</v>
      </c>
      <c r="H53" s="74">
        <v>0.17030000000000006</v>
      </c>
      <c r="I53" s="74">
        <v>0.14</v>
      </c>
      <c r="J53" s="74">
        <v>0.14100000000000001</v>
      </c>
    </row>
    <row r="54" spans="2:10" ht="12.75">
      <c r="B54">
        <v>33321</v>
      </c>
      <c r="C54" s="74">
        <v>0.1319999999999999</v>
      </c>
      <c r="D54" s="74">
        <v>0.09300000000000004</v>
      </c>
      <c r="E54" s="74">
        <v>0.22699999999999998</v>
      </c>
      <c r="F54" s="74">
        <v>0.17900000000000005</v>
      </c>
      <c r="G54" s="74">
        <v>0.055</v>
      </c>
      <c r="H54" s="74">
        <v>0.08629999999999997</v>
      </c>
      <c r="I54" s="74">
        <v>0.138</v>
      </c>
      <c r="J54" s="74">
        <v>0.1255</v>
      </c>
    </row>
    <row r="55" spans="2:10" ht="12.75">
      <c r="B55">
        <v>33333</v>
      </c>
      <c r="C55" s="74">
        <v>-0.15800000000000008</v>
      </c>
      <c r="D55" s="74">
        <v>-0.16699999999999995</v>
      </c>
      <c r="E55" s="74">
        <v>-0.011000000000000038</v>
      </c>
      <c r="F55" s="74">
        <v>-0.08479999999999996</v>
      </c>
      <c r="G55" s="74">
        <v>-0.24199999999999997</v>
      </c>
      <c r="H55" s="74">
        <v>-0.07570000000000003</v>
      </c>
      <c r="I55" s="74">
        <v>-0.07299999999999998</v>
      </c>
      <c r="J55" s="74">
        <v>-0.07420000000000002</v>
      </c>
    </row>
    <row r="79" ht="12.75">
      <c r="B79" s="69" t="s">
        <v>73</v>
      </c>
    </row>
    <row r="81" spans="3:8" ht="15.75">
      <c r="C81" t="s">
        <v>67</v>
      </c>
      <c r="D81" s="25" t="s">
        <v>70</v>
      </c>
      <c r="E81" t="s">
        <v>68</v>
      </c>
      <c r="F81" s="25" t="s">
        <v>71</v>
      </c>
      <c r="G81" t="s">
        <v>69</v>
      </c>
      <c r="H81" s="25" t="s">
        <v>72</v>
      </c>
    </row>
    <row r="82" spans="2:8" ht="12.75">
      <c r="B82">
        <v>11111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</row>
    <row r="83" spans="2:10" ht="12.75">
      <c r="B83">
        <v>21111</v>
      </c>
      <c r="C83" s="74">
        <v>0.833</v>
      </c>
      <c r="D83" s="74">
        <v>0.649</v>
      </c>
      <c r="E83" s="74">
        <v>0.87</v>
      </c>
      <c r="F83" s="74">
        <v>0.7601</v>
      </c>
      <c r="G83" s="74">
        <v>0.85</v>
      </c>
      <c r="H83" s="74">
        <v>0.774</v>
      </c>
      <c r="J83" s="74"/>
    </row>
    <row r="84" spans="2:10" ht="12.75">
      <c r="B84">
        <v>12111</v>
      </c>
      <c r="C84" s="74">
        <v>0.823</v>
      </c>
      <c r="D84" s="74">
        <v>0.663</v>
      </c>
      <c r="E84" s="74">
        <v>0.842</v>
      </c>
      <c r="F84" s="74">
        <v>0.7486</v>
      </c>
      <c r="G84" s="74">
        <v>0.815</v>
      </c>
      <c r="H84" s="74">
        <v>0.752</v>
      </c>
      <c r="J84" s="74"/>
    </row>
    <row r="85" spans="2:10" ht="12.75">
      <c r="B85">
        <v>11211</v>
      </c>
      <c r="C85" s="74">
        <v>0.838</v>
      </c>
      <c r="D85" s="74">
        <v>0.7110000000000001</v>
      </c>
      <c r="E85" s="74">
        <v>0.905</v>
      </c>
      <c r="F85" s="74">
        <v>0.7947</v>
      </c>
      <c r="G85" s="74">
        <v>0.883</v>
      </c>
      <c r="H85" s="74">
        <v>0.814</v>
      </c>
      <c r="J85" s="74"/>
    </row>
    <row r="86" spans="2:10" ht="12.75">
      <c r="B86">
        <v>11121</v>
      </c>
      <c r="C86" s="74">
        <v>0.8240000000000001</v>
      </c>
      <c r="D86" s="74">
        <v>0.6970000000000001</v>
      </c>
      <c r="E86" s="74">
        <v>0.887</v>
      </c>
      <c r="F86" s="74">
        <v>0.7902</v>
      </c>
      <c r="G86" s="74">
        <v>0.796</v>
      </c>
      <c r="H86" s="74">
        <v>0.761</v>
      </c>
      <c r="J86" s="74"/>
    </row>
    <row r="87" spans="2:10" ht="12.75">
      <c r="B87">
        <v>11112</v>
      </c>
      <c r="C87" s="74">
        <v>0.8180000000000001</v>
      </c>
      <c r="D87" s="74">
        <v>0.684</v>
      </c>
      <c r="E87" s="74">
        <v>0.9139999999999999</v>
      </c>
      <c r="F87" s="74">
        <v>0.7986</v>
      </c>
      <c r="G87" s="74">
        <v>0.8480000000000001</v>
      </c>
      <c r="H87" s="74">
        <v>0.782</v>
      </c>
      <c r="J87" s="74"/>
    </row>
    <row r="88" spans="2:10" ht="12.75">
      <c r="B88">
        <v>11122</v>
      </c>
      <c r="C88" s="74">
        <v>0.756</v>
      </c>
      <c r="D88" s="74">
        <v>0.6060000000000001</v>
      </c>
      <c r="E88" s="74">
        <v>0.825</v>
      </c>
      <c r="F88" s="74">
        <v>0.739</v>
      </c>
      <c r="G88" s="74">
        <v>0.725</v>
      </c>
      <c r="H88" s="74">
        <v>0.698</v>
      </c>
      <c r="J88" s="74"/>
    </row>
    <row r="89" spans="2:10" ht="12.75">
      <c r="B89">
        <v>21232</v>
      </c>
      <c r="C89" s="74">
        <v>0.3209999999999999</v>
      </c>
      <c r="D89" s="74">
        <v>0.33799999999999997</v>
      </c>
      <c r="E89" s="74">
        <v>0.185</v>
      </c>
      <c r="F89" s="74">
        <v>0.3227</v>
      </c>
      <c r="G89" s="74">
        <v>0.08799999999999993</v>
      </c>
      <c r="H89" s="74">
        <v>0.294</v>
      </c>
      <c r="J89" s="74"/>
    </row>
    <row r="90" spans="2:10" ht="12.75">
      <c r="B90">
        <v>32211</v>
      </c>
      <c r="C90" s="74">
        <v>0.36400000000000005</v>
      </c>
      <c r="D90" s="74">
        <v>0.34700000000000003</v>
      </c>
      <c r="E90" s="74">
        <v>0.05000000000000006</v>
      </c>
      <c r="F90" s="74">
        <v>0.3022</v>
      </c>
      <c r="G90" s="74">
        <v>0.19600000000000004</v>
      </c>
      <c r="H90" s="74">
        <v>0.32399999999999995</v>
      </c>
      <c r="J90" s="74"/>
    </row>
    <row r="91" spans="2:10" ht="12.75">
      <c r="B91">
        <v>22323</v>
      </c>
      <c r="C91" s="74">
        <v>0.19700000000000006</v>
      </c>
      <c r="D91" s="74">
        <v>0.14900000000000002</v>
      </c>
      <c r="E91" s="74">
        <v>0.01700000000000007</v>
      </c>
      <c r="F91" s="74">
        <v>0.1748</v>
      </c>
      <c r="G91" s="74">
        <v>0.02400000000000002</v>
      </c>
      <c r="H91" s="74">
        <v>0.17700000000000005</v>
      </c>
      <c r="J91" s="74"/>
    </row>
    <row r="92" spans="2:10" ht="12.75">
      <c r="B92">
        <v>22233</v>
      </c>
      <c r="C92" s="74">
        <v>-0.041000000000000036</v>
      </c>
      <c r="D92" s="74">
        <v>0.135</v>
      </c>
      <c r="E92" s="74">
        <v>-0.030999999999999944</v>
      </c>
      <c r="F92" s="74">
        <v>0.17030000000000006</v>
      </c>
      <c r="G92" s="74">
        <v>-0.181</v>
      </c>
      <c r="H92" s="74">
        <v>0.14</v>
      </c>
      <c r="J92" s="74"/>
    </row>
    <row r="93" spans="2:10" ht="12.75">
      <c r="B93">
        <v>33321</v>
      </c>
      <c r="C93" s="74">
        <v>0.07700000000000004</v>
      </c>
      <c r="D93" s="74">
        <v>0.09300000000000004</v>
      </c>
      <c r="E93" s="74">
        <v>-0.33799999999999997</v>
      </c>
      <c r="F93" s="74">
        <v>0.08629999999999997</v>
      </c>
      <c r="G93" s="74">
        <v>-0.095</v>
      </c>
      <c r="H93" s="74">
        <v>0.138</v>
      </c>
      <c r="J93" s="74"/>
    </row>
    <row r="94" spans="2:10" ht="12.75">
      <c r="B94">
        <v>33333</v>
      </c>
      <c r="C94" s="74">
        <v>-0.624</v>
      </c>
      <c r="D94" s="74">
        <v>-0.16699999999999995</v>
      </c>
      <c r="E94" s="74">
        <v>-0.654</v>
      </c>
      <c r="F94" s="74">
        <v>-0.07570000000000003</v>
      </c>
      <c r="G94" s="74">
        <v>-0.594</v>
      </c>
      <c r="H94" s="74">
        <v>-0.07299999999999998</v>
      </c>
      <c r="J94" s="7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EQ-5D index Calculator</dc:title>
  <dc:subject/>
  <dc:creator>Agota Szende</dc:creator>
  <cp:keywords/>
  <dc:description/>
  <cp:lastModifiedBy> Nancy Devlin</cp:lastModifiedBy>
  <dcterms:created xsi:type="dcterms:W3CDTF">2005-06-23T14:02:38Z</dcterms:created>
  <dcterms:modified xsi:type="dcterms:W3CDTF">2007-05-30T23:13:08Z</dcterms:modified>
  <cp:category/>
  <cp:version/>
  <cp:contentType/>
  <cp:contentStatus/>
</cp:coreProperties>
</file>