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hidden workings" sheetId="1" r:id="rId1"/>
    <sheet name="Monopoly" sheetId="2" r:id="rId2"/>
  </sheets>
  <definedNames/>
  <calcPr fullCalcOnLoad="1"/>
</workbook>
</file>

<file path=xl/comments2.xml><?xml version="1.0" encoding="utf-8"?>
<comments xmlns="http://schemas.openxmlformats.org/spreadsheetml/2006/main">
  <authors>
    <author>richard green</author>
    <author>Richard Green</author>
  </authors>
  <commentList>
    <comment ref="B3" authorId="0">
      <text>
        <r>
          <rPr>
            <sz val="10"/>
            <rFont val="Tahoma"/>
            <family val="2"/>
          </rPr>
          <t>This is the level of output at which the average variable cost is at its lowest.  The Marginal Cost line must pass through this point.</t>
        </r>
      </text>
    </comment>
    <comment ref="B7" authorId="0">
      <text>
        <r>
          <rPr>
            <sz val="10"/>
            <rFont val="Tahoma"/>
            <family val="2"/>
          </rPr>
          <t>This is the level of output at which the average total cost, including fixed costs, is at its lowest.  The Marginal Cost line must pass through this point.</t>
        </r>
      </text>
    </comment>
    <comment ref="C10" authorId="0">
      <text>
        <r>
          <rPr>
            <sz val="10"/>
            <rFont val="Tahoma"/>
            <family val="2"/>
          </rPr>
          <t>Choose the vertical intercept of the monopolist's demand curve in this cell</t>
        </r>
      </text>
    </comment>
    <comment ref="C11" authorId="0">
      <text>
        <r>
          <rPr>
            <sz val="10"/>
            <rFont val="Tahoma"/>
            <family val="2"/>
          </rPr>
          <t>Choose the slope of the monopolist's demand curve (a negative number) in this cell.</t>
        </r>
      </text>
    </comment>
    <comment ref="C17" authorId="0">
      <text>
        <r>
          <rPr>
            <sz val="10"/>
            <rFont val="Tahoma"/>
            <family val="2"/>
          </rPr>
          <t>Use this cell to choose the monopolist's level of output.  Check that the rule MC=MR does actually give higher profits than other output levels!  If you type "+c14" in this cell, it will automatically use the output where MC=MR</t>
        </r>
      </text>
    </comment>
    <comment ref="C23" authorId="1">
      <text>
        <r>
          <rPr>
            <sz val="8"/>
            <rFont val="Tahoma"/>
            <family val="2"/>
          </rPr>
          <t>Profit = (Price - Average Total Cost) x Quantity</t>
        </r>
      </text>
    </comment>
  </commentList>
</comments>
</file>

<file path=xl/sharedStrings.xml><?xml version="1.0" encoding="utf-8"?>
<sst xmlns="http://schemas.openxmlformats.org/spreadsheetml/2006/main" count="69" uniqueCount="49">
  <si>
    <t>Total cost</t>
  </si>
  <si>
    <t>+</t>
  </si>
  <si>
    <t>x output +</t>
  </si>
  <si>
    <r>
      <t>x output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</t>
    </r>
  </si>
  <si>
    <r>
      <t>x output</t>
    </r>
    <r>
      <rPr>
        <vertAlign val="superscript"/>
        <sz val="10"/>
        <rFont val="Arial"/>
        <family val="2"/>
      </rPr>
      <t>3</t>
    </r>
  </si>
  <si>
    <t>Marginal Cost</t>
  </si>
  <si>
    <r>
      <t>x output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</si>
  <si>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Variable Cost</t>
  </si>
  <si>
    <t>Average Variable Cost</t>
  </si>
  <si>
    <t>Average Total Cost</t>
  </si>
  <si>
    <t>/ output</t>
  </si>
  <si>
    <t>Q</t>
  </si>
  <si>
    <t>TC</t>
  </si>
  <si>
    <t>MC</t>
  </si>
  <si>
    <t>AVC</t>
  </si>
  <si>
    <t>ATC</t>
  </si>
  <si>
    <t>VC</t>
  </si>
  <si>
    <t>Price</t>
  </si>
  <si>
    <t>Output</t>
  </si>
  <si>
    <t>Actual AC</t>
  </si>
  <si>
    <t>Profit</t>
  </si>
  <si>
    <t>Loss</t>
  </si>
  <si>
    <t>lower Q</t>
  </si>
  <si>
    <t>low q avc</t>
  </si>
  <si>
    <t>low q atc</t>
  </si>
  <si>
    <t>Point of minimum Average Variable Cost</t>
  </si>
  <si>
    <t>Output level</t>
  </si>
  <si>
    <t>AVC at this point</t>
  </si>
  <si>
    <t>Point of minimum Average Total Cost</t>
  </si>
  <si>
    <t>ATC at this point</t>
  </si>
  <si>
    <t>Market Price</t>
  </si>
  <si>
    <t>Q for min MC</t>
  </si>
  <si>
    <t>Min MC</t>
  </si>
  <si>
    <t>Intercept of the Demand Curve</t>
  </si>
  <si>
    <t>Slope of the Demand Curve</t>
  </si>
  <si>
    <t>Output where MR = MC</t>
  </si>
  <si>
    <t>x output</t>
  </si>
  <si>
    <t>Marginal Revenue</t>
  </si>
  <si>
    <t>terms for mr=mc quadratic</t>
  </si>
  <si>
    <t>Price at this output level</t>
  </si>
  <si>
    <t>AVC where MR=MC</t>
  </si>
  <si>
    <t>Demand</t>
  </si>
  <si>
    <t>MR</t>
  </si>
  <si>
    <t>check +ve sqr rt</t>
  </si>
  <si>
    <t>Chosen output level</t>
  </si>
  <si>
    <t>change only</t>
  </si>
  <si>
    <t>shaded</t>
  </si>
  <si>
    <t>cells</t>
  </si>
  <si>
    <t>© Richard Green, 2001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</si>
</sst>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</numFmts>
  <fonts count="9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2" fillId="2" borderId="0" xfId="0" applyFont="1" applyFill="1" applyAlignment="1">
      <alignment/>
    </xf>
    <xf numFmtId="165" fontId="2" fillId="2" borderId="0" xfId="17" applyNumberFormat="1" applyFont="1" applyFill="1" applyAlignment="1">
      <alignment/>
    </xf>
    <xf numFmtId="165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 Monopoly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2"/>
          <c:w val="0.67625"/>
          <c:h val="0.732"/>
        </c:manualLayout>
      </c:layout>
      <c:areaChart>
        <c:grouping val="stacked"/>
        <c:varyColors val="0"/>
        <c:ser>
          <c:idx val="5"/>
          <c:order val="3"/>
          <c:tx>
            <c:strRef>
              <c:f>'hidden workings'!$R$1</c:f>
              <c:strCache>
                <c:ptCount val="1"/>
                <c:pt idx="0">
                  <c:v>Output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workings'!$R$2:$R$303</c:f>
              <c:numCache>
                <c:ptCount val="302"/>
                <c:pt idx="0">
                  <c:v>41.851851851851855</c:v>
                </c:pt>
                <c:pt idx="1">
                  <c:v>41.851851851851855</c:v>
                </c:pt>
                <c:pt idx="2">
                  <c:v>41.851851851851855</c:v>
                </c:pt>
                <c:pt idx="3">
                  <c:v>41.851851851851855</c:v>
                </c:pt>
                <c:pt idx="4">
                  <c:v>41.851851851851855</c:v>
                </c:pt>
                <c:pt idx="5">
                  <c:v>41.851851851851855</c:v>
                </c:pt>
                <c:pt idx="6">
                  <c:v>41.851851851851855</c:v>
                </c:pt>
                <c:pt idx="7">
                  <c:v>41.851851851851855</c:v>
                </c:pt>
                <c:pt idx="8">
                  <c:v>41.851851851851855</c:v>
                </c:pt>
                <c:pt idx="9">
                  <c:v>41.851851851851855</c:v>
                </c:pt>
                <c:pt idx="10">
                  <c:v>41.851851851851855</c:v>
                </c:pt>
                <c:pt idx="11">
                  <c:v>41.851851851851855</c:v>
                </c:pt>
                <c:pt idx="12">
                  <c:v>41.851851851851855</c:v>
                </c:pt>
                <c:pt idx="13">
                  <c:v>41.851851851851855</c:v>
                </c:pt>
                <c:pt idx="14">
                  <c:v>41.851851851851855</c:v>
                </c:pt>
                <c:pt idx="15">
                  <c:v>41.851851851851855</c:v>
                </c:pt>
                <c:pt idx="16">
                  <c:v>41.851851851851855</c:v>
                </c:pt>
                <c:pt idx="17">
                  <c:v>41.851851851851855</c:v>
                </c:pt>
                <c:pt idx="18">
                  <c:v>41.851851851851855</c:v>
                </c:pt>
                <c:pt idx="19">
                  <c:v>41.851851851851855</c:v>
                </c:pt>
                <c:pt idx="20">
                  <c:v>41.851851851851855</c:v>
                </c:pt>
                <c:pt idx="21">
                  <c:v>41.851851851851855</c:v>
                </c:pt>
                <c:pt idx="22">
                  <c:v>41.851851851851855</c:v>
                </c:pt>
                <c:pt idx="23">
                  <c:v>41.851851851851855</c:v>
                </c:pt>
                <c:pt idx="24">
                  <c:v>41.851851851851855</c:v>
                </c:pt>
                <c:pt idx="25">
                  <c:v>41.851851851851855</c:v>
                </c:pt>
                <c:pt idx="26">
                  <c:v>41.851851851851855</c:v>
                </c:pt>
                <c:pt idx="27">
                  <c:v>41.851851851851855</c:v>
                </c:pt>
                <c:pt idx="28">
                  <c:v>41.851851851851855</c:v>
                </c:pt>
                <c:pt idx="29">
                  <c:v>41.851851851851855</c:v>
                </c:pt>
                <c:pt idx="30">
                  <c:v>41.851851851851855</c:v>
                </c:pt>
                <c:pt idx="31">
                  <c:v>41.851851851851855</c:v>
                </c:pt>
                <c:pt idx="32">
                  <c:v>41.851851851851855</c:v>
                </c:pt>
                <c:pt idx="33">
                  <c:v>41.851851851851855</c:v>
                </c:pt>
                <c:pt idx="34">
                  <c:v>41.851851851851855</c:v>
                </c:pt>
                <c:pt idx="35">
                  <c:v>41.851851851851855</c:v>
                </c:pt>
                <c:pt idx="36">
                  <c:v>41.851851851851855</c:v>
                </c:pt>
                <c:pt idx="37">
                  <c:v>41.851851851851855</c:v>
                </c:pt>
                <c:pt idx="38">
                  <c:v>41.851851851851855</c:v>
                </c:pt>
                <c:pt idx="39">
                  <c:v>41.851851851851855</c:v>
                </c:pt>
                <c:pt idx="40">
                  <c:v>41.851851851851855</c:v>
                </c:pt>
                <c:pt idx="41">
                  <c:v>41.851851851851855</c:v>
                </c:pt>
                <c:pt idx="42">
                  <c:v>41.851851851851855</c:v>
                </c:pt>
                <c:pt idx="43">
                  <c:v>41.851851851851855</c:v>
                </c:pt>
                <c:pt idx="44">
                  <c:v>41.851851851851855</c:v>
                </c:pt>
                <c:pt idx="45">
                  <c:v>41.851851851851855</c:v>
                </c:pt>
                <c:pt idx="46">
                  <c:v>41.851851851851855</c:v>
                </c:pt>
                <c:pt idx="47">
                  <c:v>41.851851851851855</c:v>
                </c:pt>
                <c:pt idx="48">
                  <c:v>41.851851851851855</c:v>
                </c:pt>
                <c:pt idx="49">
                  <c:v>41.851851851851855</c:v>
                </c:pt>
                <c:pt idx="50">
                  <c:v>41.851851851851855</c:v>
                </c:pt>
                <c:pt idx="51">
                  <c:v>41.851851851851855</c:v>
                </c:pt>
                <c:pt idx="52">
                  <c:v>41.851851851851855</c:v>
                </c:pt>
                <c:pt idx="53">
                  <c:v>41.851851851851855</c:v>
                </c:pt>
                <c:pt idx="54">
                  <c:v>41.851851851851855</c:v>
                </c:pt>
                <c:pt idx="55">
                  <c:v>41.851851851851855</c:v>
                </c:pt>
                <c:pt idx="56">
                  <c:v>41.851851851851855</c:v>
                </c:pt>
                <c:pt idx="57">
                  <c:v>41.851851851851855</c:v>
                </c:pt>
                <c:pt idx="58">
                  <c:v>41.851851851851855</c:v>
                </c:pt>
                <c:pt idx="59">
                  <c:v>41.851851851851855</c:v>
                </c:pt>
                <c:pt idx="60">
                  <c:v>41.851851851851855</c:v>
                </c:pt>
                <c:pt idx="61">
                  <c:v>41.851851851851855</c:v>
                </c:pt>
                <c:pt idx="62">
                  <c:v>41.851851851851855</c:v>
                </c:pt>
                <c:pt idx="63">
                  <c:v>41.851851851851855</c:v>
                </c:pt>
                <c:pt idx="64">
                  <c:v>41.851851851851855</c:v>
                </c:pt>
                <c:pt idx="65">
                  <c:v>41.851851851851855</c:v>
                </c:pt>
                <c:pt idx="66">
                  <c:v>41.851851851851855</c:v>
                </c:pt>
                <c:pt idx="67">
                  <c:v>41.851851851851855</c:v>
                </c:pt>
                <c:pt idx="68">
                  <c:v>41.851851851851855</c:v>
                </c:pt>
                <c:pt idx="69">
                  <c:v>41.851851851851855</c:v>
                </c:pt>
                <c:pt idx="70">
                  <c:v>41.851851851851855</c:v>
                </c:pt>
                <c:pt idx="71">
                  <c:v>41.851851851851855</c:v>
                </c:pt>
                <c:pt idx="72">
                  <c:v>41.851851851851855</c:v>
                </c:pt>
                <c:pt idx="73">
                  <c:v>41.851851851851855</c:v>
                </c:pt>
                <c:pt idx="74">
                  <c:v>41.851851851851855</c:v>
                </c:pt>
                <c:pt idx="75">
                  <c:v>41.851851851851855</c:v>
                </c:pt>
                <c:pt idx="76">
                  <c:v>41.851851851851855</c:v>
                </c:pt>
                <c:pt idx="77">
                  <c:v>41.851851851851855</c:v>
                </c:pt>
                <c:pt idx="78">
                  <c:v>41.851851851851855</c:v>
                </c:pt>
                <c:pt idx="79">
                  <c:v>41.851851851851855</c:v>
                </c:pt>
                <c:pt idx="80">
                  <c:v>41.851851851851855</c:v>
                </c:pt>
                <c:pt idx="81">
                  <c:v>41.851851851851855</c:v>
                </c:pt>
                <c:pt idx="82">
                  <c:v>41.851851851851855</c:v>
                </c:pt>
                <c:pt idx="83">
                  <c:v>41.851851851851855</c:v>
                </c:pt>
                <c:pt idx="84">
                  <c:v>41.851851851851855</c:v>
                </c:pt>
                <c:pt idx="85">
                  <c:v>41.851851851851855</c:v>
                </c:pt>
                <c:pt idx="86">
                  <c:v>41.851851851851855</c:v>
                </c:pt>
                <c:pt idx="87">
                  <c:v>41.851851851851855</c:v>
                </c:pt>
                <c:pt idx="88">
                  <c:v>41.851851851851855</c:v>
                </c:pt>
                <c:pt idx="89">
                  <c:v>41.851851851851855</c:v>
                </c:pt>
                <c:pt idx="90">
                  <c:v>41.851851851851855</c:v>
                </c:pt>
                <c:pt idx="91">
                  <c:v>41.851851851851855</c:v>
                </c:pt>
                <c:pt idx="92">
                  <c:v>41.851851851851855</c:v>
                </c:pt>
                <c:pt idx="93">
                  <c:v>41.851851851851855</c:v>
                </c:pt>
                <c:pt idx="94">
                  <c:v>41.851851851851855</c:v>
                </c:pt>
                <c:pt idx="95">
                  <c:v>41.851851851851855</c:v>
                </c:pt>
                <c:pt idx="96">
                  <c:v>41.851851851851855</c:v>
                </c:pt>
                <c:pt idx="97">
                  <c:v>41.851851851851855</c:v>
                </c:pt>
                <c:pt idx="98">
                  <c:v>41.851851851851855</c:v>
                </c:pt>
                <c:pt idx="99">
                  <c:v>41.851851851851855</c:v>
                </c:pt>
                <c:pt idx="100">
                  <c:v>41.851851851851855</c:v>
                </c:pt>
                <c:pt idx="101">
                  <c:v>41.851851851851855</c:v>
                </c:pt>
                <c:pt idx="102">
                  <c:v>41.851851851851855</c:v>
                </c:pt>
                <c:pt idx="103">
                  <c:v>41.851851851851855</c:v>
                </c:pt>
                <c:pt idx="104">
                  <c:v>41.851851851851855</c:v>
                </c:pt>
                <c:pt idx="105">
                  <c:v>41.851851851851855</c:v>
                </c:pt>
                <c:pt idx="106">
                  <c:v>41.851851851851855</c:v>
                </c:pt>
                <c:pt idx="107">
                  <c:v>41.851851851851855</c:v>
                </c:pt>
                <c:pt idx="108">
                  <c:v>41.851851851851855</c:v>
                </c:pt>
                <c:pt idx="109">
                  <c:v>41.851851851851855</c:v>
                </c:pt>
                <c:pt idx="110">
                  <c:v>41.851851851851855</c:v>
                </c:pt>
                <c:pt idx="111">
                  <c:v>41.851851851851855</c:v>
                </c:pt>
                <c:pt idx="112">
                  <c:v>41.851851851851855</c:v>
                </c:pt>
                <c:pt idx="113">
                  <c:v>41.851851851851855</c:v>
                </c:pt>
                <c:pt idx="114">
                  <c:v>41.851851851851855</c:v>
                </c:pt>
                <c:pt idx="115">
                  <c:v>41.851851851851855</c:v>
                </c:pt>
                <c:pt idx="116">
                  <c:v>41.851851851851855</c:v>
                </c:pt>
                <c:pt idx="117">
                  <c:v>41.851851851851855</c:v>
                </c:pt>
                <c:pt idx="118">
                  <c:v>41.851851851851855</c:v>
                </c:pt>
                <c:pt idx="119">
                  <c:v>41.851851851851855</c:v>
                </c:pt>
                <c:pt idx="120">
                  <c:v>41.851851851851855</c:v>
                </c:pt>
                <c:pt idx="121">
                  <c:v>41.851851851851855</c:v>
                </c:pt>
                <c:pt idx="122">
                  <c:v>41.851851851851855</c:v>
                </c:pt>
                <c:pt idx="123">
                  <c:v>41.851851851851855</c:v>
                </c:pt>
                <c:pt idx="124">
                  <c:v>41.851851851851855</c:v>
                </c:pt>
                <c:pt idx="125">
                  <c:v>41.851851851851855</c:v>
                </c:pt>
                <c:pt idx="126">
                  <c:v>41.851851851851855</c:v>
                </c:pt>
                <c:pt idx="127">
                  <c:v>41.851851851851855</c:v>
                </c:pt>
                <c:pt idx="128">
                  <c:v>41.851851851851855</c:v>
                </c:pt>
                <c:pt idx="129">
                  <c:v>41.851851851851855</c:v>
                </c:pt>
                <c:pt idx="130">
                  <c:v>41.851851851851855</c:v>
                </c:pt>
                <c:pt idx="131">
                  <c:v>41.851851851851855</c:v>
                </c:pt>
                <c:pt idx="132">
                  <c:v>41.851851851851855</c:v>
                </c:pt>
                <c:pt idx="133">
                  <c:v>41.851851851851855</c:v>
                </c:pt>
                <c:pt idx="134">
                  <c:v>41.851851851851855</c:v>
                </c:pt>
                <c:pt idx="135">
                  <c:v>41.851851851851855</c:v>
                </c:pt>
                <c:pt idx="136">
                  <c:v>41.851851851851855</c:v>
                </c:pt>
                <c:pt idx="137">
                  <c:v>41.851851851851855</c:v>
                </c:pt>
                <c:pt idx="138">
                  <c:v>41.851851851851855</c:v>
                </c:pt>
                <c:pt idx="139">
                  <c:v>41.851851851851855</c:v>
                </c:pt>
                <c:pt idx="140">
                  <c:v>41.851851851851855</c:v>
                </c:pt>
                <c:pt idx="141">
                  <c:v>41.851851851851855</c:v>
                </c:pt>
                <c:pt idx="142">
                  <c:v>41.851851851851855</c:v>
                </c:pt>
                <c:pt idx="143">
                  <c:v>41.851851851851855</c:v>
                </c:pt>
                <c:pt idx="144">
                  <c:v>41.851851851851855</c:v>
                </c:pt>
                <c:pt idx="145">
                  <c:v>41.851851851851855</c:v>
                </c:pt>
                <c:pt idx="146">
                  <c:v>41.851851851851855</c:v>
                </c:pt>
                <c:pt idx="147">
                  <c:v>41.851851851851855</c:v>
                </c:pt>
                <c:pt idx="148">
                  <c:v>41.851851851851855</c:v>
                </c:pt>
                <c:pt idx="149">
                  <c:v>41.851851851851855</c:v>
                </c:pt>
                <c:pt idx="150">
                  <c:v>41.851851851851855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2"/>
          <c:order val="4"/>
          <c:tx>
            <c:strRef>
              <c:f>'hidden workings'!$S$1</c:f>
              <c:strCache>
                <c:ptCount val="1"/>
                <c:pt idx="0">
                  <c:v>Loss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workings'!$S$2:$S$303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6"/>
          <c:order val="5"/>
          <c:tx>
            <c:strRef>
              <c:f>'hidden workings'!$T$1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workings'!$T$2:$T$303</c:f>
              <c:numCache>
                <c:ptCount val="302"/>
                <c:pt idx="0">
                  <c:v>18.148148148148145</c:v>
                </c:pt>
                <c:pt idx="1">
                  <c:v>18.148148148148145</c:v>
                </c:pt>
                <c:pt idx="2">
                  <c:v>18.148148148148145</c:v>
                </c:pt>
                <c:pt idx="3">
                  <c:v>18.148148148148145</c:v>
                </c:pt>
                <c:pt idx="4">
                  <c:v>18.148148148148145</c:v>
                </c:pt>
                <c:pt idx="5">
                  <c:v>18.148148148148145</c:v>
                </c:pt>
                <c:pt idx="6">
                  <c:v>18.148148148148145</c:v>
                </c:pt>
                <c:pt idx="7">
                  <c:v>18.148148148148145</c:v>
                </c:pt>
                <c:pt idx="8">
                  <c:v>18.148148148148145</c:v>
                </c:pt>
                <c:pt idx="9">
                  <c:v>18.148148148148145</c:v>
                </c:pt>
                <c:pt idx="10">
                  <c:v>18.148148148148145</c:v>
                </c:pt>
                <c:pt idx="11">
                  <c:v>18.148148148148145</c:v>
                </c:pt>
                <c:pt idx="12">
                  <c:v>18.148148148148145</c:v>
                </c:pt>
                <c:pt idx="13">
                  <c:v>18.148148148148145</c:v>
                </c:pt>
                <c:pt idx="14">
                  <c:v>18.148148148148145</c:v>
                </c:pt>
                <c:pt idx="15">
                  <c:v>18.148148148148145</c:v>
                </c:pt>
                <c:pt idx="16">
                  <c:v>18.148148148148145</c:v>
                </c:pt>
                <c:pt idx="17">
                  <c:v>18.148148148148145</c:v>
                </c:pt>
                <c:pt idx="18">
                  <c:v>18.148148148148145</c:v>
                </c:pt>
                <c:pt idx="19">
                  <c:v>18.148148148148145</c:v>
                </c:pt>
                <c:pt idx="20">
                  <c:v>18.148148148148145</c:v>
                </c:pt>
                <c:pt idx="21">
                  <c:v>18.148148148148145</c:v>
                </c:pt>
                <c:pt idx="22">
                  <c:v>18.148148148148145</c:v>
                </c:pt>
                <c:pt idx="23">
                  <c:v>18.148148148148145</c:v>
                </c:pt>
                <c:pt idx="24">
                  <c:v>18.148148148148145</c:v>
                </c:pt>
                <c:pt idx="25">
                  <c:v>18.148148148148145</c:v>
                </c:pt>
                <c:pt idx="26">
                  <c:v>18.148148148148145</c:v>
                </c:pt>
                <c:pt idx="27">
                  <c:v>18.148148148148145</c:v>
                </c:pt>
                <c:pt idx="28">
                  <c:v>18.148148148148145</c:v>
                </c:pt>
                <c:pt idx="29">
                  <c:v>18.148148148148145</c:v>
                </c:pt>
                <c:pt idx="30">
                  <c:v>18.148148148148145</c:v>
                </c:pt>
                <c:pt idx="31">
                  <c:v>18.148148148148145</c:v>
                </c:pt>
                <c:pt idx="32">
                  <c:v>18.148148148148145</c:v>
                </c:pt>
                <c:pt idx="33">
                  <c:v>18.148148148148145</c:v>
                </c:pt>
                <c:pt idx="34">
                  <c:v>18.148148148148145</c:v>
                </c:pt>
                <c:pt idx="35">
                  <c:v>18.148148148148145</c:v>
                </c:pt>
                <c:pt idx="36">
                  <c:v>18.148148148148145</c:v>
                </c:pt>
                <c:pt idx="37">
                  <c:v>18.148148148148145</c:v>
                </c:pt>
                <c:pt idx="38">
                  <c:v>18.148148148148145</c:v>
                </c:pt>
                <c:pt idx="39">
                  <c:v>18.148148148148145</c:v>
                </c:pt>
                <c:pt idx="40">
                  <c:v>18.148148148148145</c:v>
                </c:pt>
                <c:pt idx="41">
                  <c:v>18.148148148148145</c:v>
                </c:pt>
                <c:pt idx="42">
                  <c:v>18.148148148148145</c:v>
                </c:pt>
                <c:pt idx="43">
                  <c:v>18.148148148148145</c:v>
                </c:pt>
                <c:pt idx="44">
                  <c:v>18.148148148148145</c:v>
                </c:pt>
                <c:pt idx="45">
                  <c:v>18.148148148148145</c:v>
                </c:pt>
                <c:pt idx="46">
                  <c:v>18.148148148148145</c:v>
                </c:pt>
                <c:pt idx="47">
                  <c:v>18.148148148148145</c:v>
                </c:pt>
                <c:pt idx="48">
                  <c:v>18.148148148148145</c:v>
                </c:pt>
                <c:pt idx="49">
                  <c:v>18.148148148148145</c:v>
                </c:pt>
                <c:pt idx="50">
                  <c:v>18.148148148148145</c:v>
                </c:pt>
                <c:pt idx="51">
                  <c:v>18.148148148148145</c:v>
                </c:pt>
                <c:pt idx="52">
                  <c:v>18.148148148148145</c:v>
                </c:pt>
                <c:pt idx="53">
                  <c:v>18.148148148148145</c:v>
                </c:pt>
                <c:pt idx="54">
                  <c:v>18.148148148148145</c:v>
                </c:pt>
                <c:pt idx="55">
                  <c:v>18.148148148148145</c:v>
                </c:pt>
                <c:pt idx="56">
                  <c:v>18.148148148148145</c:v>
                </c:pt>
                <c:pt idx="57">
                  <c:v>18.148148148148145</c:v>
                </c:pt>
                <c:pt idx="58">
                  <c:v>18.148148148148145</c:v>
                </c:pt>
                <c:pt idx="59">
                  <c:v>18.148148148148145</c:v>
                </c:pt>
                <c:pt idx="60">
                  <c:v>18.148148148148145</c:v>
                </c:pt>
                <c:pt idx="61">
                  <c:v>18.148148148148145</c:v>
                </c:pt>
                <c:pt idx="62">
                  <c:v>18.148148148148145</c:v>
                </c:pt>
                <c:pt idx="63">
                  <c:v>18.148148148148145</c:v>
                </c:pt>
                <c:pt idx="64">
                  <c:v>18.148148148148145</c:v>
                </c:pt>
                <c:pt idx="65">
                  <c:v>18.148148148148145</c:v>
                </c:pt>
                <c:pt idx="66">
                  <c:v>18.148148148148145</c:v>
                </c:pt>
                <c:pt idx="67">
                  <c:v>18.148148148148145</c:v>
                </c:pt>
                <c:pt idx="68">
                  <c:v>18.148148148148145</c:v>
                </c:pt>
                <c:pt idx="69">
                  <c:v>18.148148148148145</c:v>
                </c:pt>
                <c:pt idx="70">
                  <c:v>18.148148148148145</c:v>
                </c:pt>
                <c:pt idx="71">
                  <c:v>18.148148148148145</c:v>
                </c:pt>
                <c:pt idx="72">
                  <c:v>18.148148148148145</c:v>
                </c:pt>
                <c:pt idx="73">
                  <c:v>18.148148148148145</c:v>
                </c:pt>
                <c:pt idx="74">
                  <c:v>18.148148148148145</c:v>
                </c:pt>
                <c:pt idx="75">
                  <c:v>18.148148148148145</c:v>
                </c:pt>
                <c:pt idx="76">
                  <c:v>18.148148148148145</c:v>
                </c:pt>
                <c:pt idx="77">
                  <c:v>18.148148148148145</c:v>
                </c:pt>
                <c:pt idx="78">
                  <c:v>18.148148148148145</c:v>
                </c:pt>
                <c:pt idx="79">
                  <c:v>18.148148148148145</c:v>
                </c:pt>
                <c:pt idx="80">
                  <c:v>18.148148148148145</c:v>
                </c:pt>
                <c:pt idx="81">
                  <c:v>18.148148148148145</c:v>
                </c:pt>
                <c:pt idx="82">
                  <c:v>18.148148148148145</c:v>
                </c:pt>
                <c:pt idx="83">
                  <c:v>18.148148148148145</c:v>
                </c:pt>
                <c:pt idx="84">
                  <c:v>18.148148148148145</c:v>
                </c:pt>
                <c:pt idx="85">
                  <c:v>18.148148148148145</c:v>
                </c:pt>
                <c:pt idx="86">
                  <c:v>18.148148148148145</c:v>
                </c:pt>
                <c:pt idx="87">
                  <c:v>18.148148148148145</c:v>
                </c:pt>
                <c:pt idx="88">
                  <c:v>18.148148148148145</c:v>
                </c:pt>
                <c:pt idx="89">
                  <c:v>18.148148148148145</c:v>
                </c:pt>
                <c:pt idx="90">
                  <c:v>18.148148148148145</c:v>
                </c:pt>
                <c:pt idx="91">
                  <c:v>18.148148148148145</c:v>
                </c:pt>
                <c:pt idx="92">
                  <c:v>18.148148148148145</c:v>
                </c:pt>
                <c:pt idx="93">
                  <c:v>18.148148148148145</c:v>
                </c:pt>
                <c:pt idx="94">
                  <c:v>18.148148148148145</c:v>
                </c:pt>
                <c:pt idx="95">
                  <c:v>18.148148148148145</c:v>
                </c:pt>
                <c:pt idx="96">
                  <c:v>18.148148148148145</c:v>
                </c:pt>
                <c:pt idx="97">
                  <c:v>18.148148148148145</c:v>
                </c:pt>
                <c:pt idx="98">
                  <c:v>18.148148148148145</c:v>
                </c:pt>
                <c:pt idx="99">
                  <c:v>18.148148148148145</c:v>
                </c:pt>
                <c:pt idx="100">
                  <c:v>18.148148148148145</c:v>
                </c:pt>
                <c:pt idx="101">
                  <c:v>18.148148148148145</c:v>
                </c:pt>
                <c:pt idx="102">
                  <c:v>18.148148148148145</c:v>
                </c:pt>
                <c:pt idx="103">
                  <c:v>18.148148148148145</c:v>
                </c:pt>
                <c:pt idx="104">
                  <c:v>18.148148148148145</c:v>
                </c:pt>
                <c:pt idx="105">
                  <c:v>18.148148148148145</c:v>
                </c:pt>
                <c:pt idx="106">
                  <c:v>18.148148148148145</c:v>
                </c:pt>
                <c:pt idx="107">
                  <c:v>18.148148148148145</c:v>
                </c:pt>
                <c:pt idx="108">
                  <c:v>18.148148148148145</c:v>
                </c:pt>
                <c:pt idx="109">
                  <c:v>18.148148148148145</c:v>
                </c:pt>
                <c:pt idx="110">
                  <c:v>18.148148148148145</c:v>
                </c:pt>
                <c:pt idx="111">
                  <c:v>18.148148148148145</c:v>
                </c:pt>
                <c:pt idx="112">
                  <c:v>18.148148148148145</c:v>
                </c:pt>
                <c:pt idx="113">
                  <c:v>18.148148148148145</c:v>
                </c:pt>
                <c:pt idx="114">
                  <c:v>18.148148148148145</c:v>
                </c:pt>
                <c:pt idx="115">
                  <c:v>18.148148148148145</c:v>
                </c:pt>
                <c:pt idx="116">
                  <c:v>18.148148148148145</c:v>
                </c:pt>
                <c:pt idx="117">
                  <c:v>18.148148148148145</c:v>
                </c:pt>
                <c:pt idx="118">
                  <c:v>18.148148148148145</c:v>
                </c:pt>
                <c:pt idx="119">
                  <c:v>18.148148148148145</c:v>
                </c:pt>
                <c:pt idx="120">
                  <c:v>18.148148148148145</c:v>
                </c:pt>
                <c:pt idx="121">
                  <c:v>18.148148148148145</c:v>
                </c:pt>
                <c:pt idx="122">
                  <c:v>18.148148148148145</c:v>
                </c:pt>
                <c:pt idx="123">
                  <c:v>18.148148148148145</c:v>
                </c:pt>
                <c:pt idx="124">
                  <c:v>18.148148148148145</c:v>
                </c:pt>
                <c:pt idx="125">
                  <c:v>18.148148148148145</c:v>
                </c:pt>
                <c:pt idx="126">
                  <c:v>18.148148148148145</c:v>
                </c:pt>
                <c:pt idx="127">
                  <c:v>18.148148148148145</c:v>
                </c:pt>
                <c:pt idx="128">
                  <c:v>18.148148148148145</c:v>
                </c:pt>
                <c:pt idx="129">
                  <c:v>18.148148148148145</c:v>
                </c:pt>
                <c:pt idx="130">
                  <c:v>18.148148148148145</c:v>
                </c:pt>
                <c:pt idx="131">
                  <c:v>18.148148148148145</c:v>
                </c:pt>
                <c:pt idx="132">
                  <c:v>18.148148148148145</c:v>
                </c:pt>
                <c:pt idx="133">
                  <c:v>18.148148148148145</c:v>
                </c:pt>
                <c:pt idx="134">
                  <c:v>18.148148148148145</c:v>
                </c:pt>
                <c:pt idx="135">
                  <c:v>18.148148148148145</c:v>
                </c:pt>
                <c:pt idx="136">
                  <c:v>18.148148148148145</c:v>
                </c:pt>
                <c:pt idx="137">
                  <c:v>18.148148148148145</c:v>
                </c:pt>
                <c:pt idx="138">
                  <c:v>18.148148148148145</c:v>
                </c:pt>
                <c:pt idx="139">
                  <c:v>18.148148148148145</c:v>
                </c:pt>
                <c:pt idx="140">
                  <c:v>18.148148148148145</c:v>
                </c:pt>
                <c:pt idx="141">
                  <c:v>18.148148148148145</c:v>
                </c:pt>
                <c:pt idx="142">
                  <c:v>18.148148148148145</c:v>
                </c:pt>
                <c:pt idx="143">
                  <c:v>18.148148148148145</c:v>
                </c:pt>
                <c:pt idx="144">
                  <c:v>18.148148148148145</c:v>
                </c:pt>
                <c:pt idx="145">
                  <c:v>18.148148148148145</c:v>
                </c:pt>
                <c:pt idx="146">
                  <c:v>18.148148148148145</c:v>
                </c:pt>
                <c:pt idx="147">
                  <c:v>18.148148148148145</c:v>
                </c:pt>
                <c:pt idx="148">
                  <c:v>18.148148148148145</c:v>
                </c:pt>
                <c:pt idx="149">
                  <c:v>18.148148148148145</c:v>
                </c:pt>
                <c:pt idx="150">
                  <c:v>18.148148148148145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7"/>
          <c:order val="6"/>
          <c:tx>
            <c:strRef>
              <c:f>'hidden workings'!$U$1</c:f>
              <c:strCache>
                <c:ptCount val="1"/>
                <c:pt idx="0">
                  <c:v>low q avc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workings'!$U$2:$U$303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8"/>
          <c:order val="7"/>
          <c:tx>
            <c:strRef>
              <c:f>'hidden workings'!$V$1</c:f>
              <c:strCache>
                <c:ptCount val="1"/>
                <c:pt idx="0">
                  <c:v>low q atc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workings'!$V$2:$V$303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axId val="16017515"/>
        <c:axId val="9939908"/>
      </c:areaChart>
      <c:lineChart>
        <c:grouping val="standard"/>
        <c:varyColors val="0"/>
        <c:ser>
          <c:idx val="3"/>
          <c:order val="0"/>
          <c:tx>
            <c:strRef>
              <c:f>'hidden workings'!$N$1</c:f>
              <c:strCache>
                <c:ptCount val="1"/>
                <c:pt idx="0">
                  <c:v>AVC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workings'!$N$2:$N$303</c:f>
              <c:numCache>
                <c:ptCount val="302"/>
                <c:pt idx="1">
                  <c:v>39.867111111111114</c:v>
                </c:pt>
                <c:pt idx="2">
                  <c:v>39.73511111111111</c:v>
                </c:pt>
                <c:pt idx="3">
                  <c:v>39.604</c:v>
                </c:pt>
                <c:pt idx="4">
                  <c:v>39.47377777777778</c:v>
                </c:pt>
                <c:pt idx="5">
                  <c:v>39.34444444444445</c:v>
                </c:pt>
                <c:pt idx="6">
                  <c:v>39.216</c:v>
                </c:pt>
                <c:pt idx="7">
                  <c:v>39.08844444444445</c:v>
                </c:pt>
                <c:pt idx="8">
                  <c:v>38.961777777777776</c:v>
                </c:pt>
                <c:pt idx="9">
                  <c:v>38.836</c:v>
                </c:pt>
                <c:pt idx="10">
                  <c:v>38.71111111111111</c:v>
                </c:pt>
                <c:pt idx="11">
                  <c:v>38.587111111111106</c:v>
                </c:pt>
                <c:pt idx="12">
                  <c:v>38.464</c:v>
                </c:pt>
                <c:pt idx="13">
                  <c:v>38.34177777777778</c:v>
                </c:pt>
                <c:pt idx="14">
                  <c:v>38.220444444444446</c:v>
                </c:pt>
                <c:pt idx="15">
                  <c:v>38.1</c:v>
                </c:pt>
                <c:pt idx="16">
                  <c:v>37.980444444444444</c:v>
                </c:pt>
                <c:pt idx="17">
                  <c:v>37.86177777777778</c:v>
                </c:pt>
                <c:pt idx="18">
                  <c:v>37.744</c:v>
                </c:pt>
                <c:pt idx="19">
                  <c:v>37.62711111111111</c:v>
                </c:pt>
                <c:pt idx="20">
                  <c:v>37.51111111111111</c:v>
                </c:pt>
                <c:pt idx="21">
                  <c:v>37.395999999999994</c:v>
                </c:pt>
                <c:pt idx="22">
                  <c:v>37.281777777777776</c:v>
                </c:pt>
                <c:pt idx="23">
                  <c:v>37.16844444444444</c:v>
                </c:pt>
                <c:pt idx="24">
                  <c:v>37.056</c:v>
                </c:pt>
                <c:pt idx="25">
                  <c:v>36.94444444444444</c:v>
                </c:pt>
                <c:pt idx="26">
                  <c:v>36.833777777777776</c:v>
                </c:pt>
                <c:pt idx="27">
                  <c:v>36.724</c:v>
                </c:pt>
                <c:pt idx="28">
                  <c:v>36.61511111111111</c:v>
                </c:pt>
                <c:pt idx="29">
                  <c:v>36.50711111111111</c:v>
                </c:pt>
                <c:pt idx="30">
                  <c:v>36.4</c:v>
                </c:pt>
                <c:pt idx="31">
                  <c:v>36.29377777777778</c:v>
                </c:pt>
                <c:pt idx="32">
                  <c:v>36.18844444444444</c:v>
                </c:pt>
                <c:pt idx="33">
                  <c:v>36.083999999999996</c:v>
                </c:pt>
                <c:pt idx="34">
                  <c:v>35.98044444444444</c:v>
                </c:pt>
                <c:pt idx="35">
                  <c:v>35.87777777777777</c:v>
                </c:pt>
                <c:pt idx="36">
                  <c:v>35.775999999999996</c:v>
                </c:pt>
                <c:pt idx="37">
                  <c:v>35.67511111111111</c:v>
                </c:pt>
                <c:pt idx="38">
                  <c:v>35.575111111111106</c:v>
                </c:pt>
                <c:pt idx="39">
                  <c:v>35.476</c:v>
                </c:pt>
                <c:pt idx="40">
                  <c:v>35.37777777777777</c:v>
                </c:pt>
                <c:pt idx="41">
                  <c:v>35.28044444444444</c:v>
                </c:pt>
                <c:pt idx="42">
                  <c:v>35.184</c:v>
                </c:pt>
                <c:pt idx="43">
                  <c:v>35.08844444444444</c:v>
                </c:pt>
                <c:pt idx="44">
                  <c:v>34.99377777777778</c:v>
                </c:pt>
                <c:pt idx="45">
                  <c:v>34.9</c:v>
                </c:pt>
                <c:pt idx="46">
                  <c:v>34.80711111111111</c:v>
                </c:pt>
                <c:pt idx="47">
                  <c:v>34.71511111111111</c:v>
                </c:pt>
                <c:pt idx="48">
                  <c:v>34.624</c:v>
                </c:pt>
                <c:pt idx="49">
                  <c:v>34.53377777777778</c:v>
                </c:pt>
                <c:pt idx="50">
                  <c:v>34.44444444444444</c:v>
                </c:pt>
                <c:pt idx="51">
                  <c:v>34.356</c:v>
                </c:pt>
                <c:pt idx="52">
                  <c:v>34.26844444444445</c:v>
                </c:pt>
                <c:pt idx="53">
                  <c:v>34.18177777777778</c:v>
                </c:pt>
                <c:pt idx="54">
                  <c:v>34.096000000000004</c:v>
                </c:pt>
                <c:pt idx="55">
                  <c:v>34.01111111111111</c:v>
                </c:pt>
                <c:pt idx="56">
                  <c:v>33.92711111111112</c:v>
                </c:pt>
                <c:pt idx="57">
                  <c:v>33.844</c:v>
                </c:pt>
                <c:pt idx="58">
                  <c:v>33.76177777777778</c:v>
                </c:pt>
                <c:pt idx="59">
                  <c:v>33.68044444444445</c:v>
                </c:pt>
                <c:pt idx="60">
                  <c:v>33.6</c:v>
                </c:pt>
                <c:pt idx="61">
                  <c:v>33.52044444444445</c:v>
                </c:pt>
                <c:pt idx="62">
                  <c:v>33.44177777777778</c:v>
                </c:pt>
                <c:pt idx="63">
                  <c:v>33.364000000000004</c:v>
                </c:pt>
                <c:pt idx="64">
                  <c:v>33.287111111111116</c:v>
                </c:pt>
                <c:pt idx="65">
                  <c:v>33.211111111111116</c:v>
                </c:pt>
                <c:pt idx="66">
                  <c:v>33.136</c:v>
                </c:pt>
                <c:pt idx="67">
                  <c:v>33.061777777777785</c:v>
                </c:pt>
                <c:pt idx="68">
                  <c:v>32.988444444444454</c:v>
                </c:pt>
                <c:pt idx="69">
                  <c:v>32.916000000000004</c:v>
                </c:pt>
                <c:pt idx="70">
                  <c:v>32.84444444444445</c:v>
                </c:pt>
                <c:pt idx="71">
                  <c:v>32.77377777777778</c:v>
                </c:pt>
                <c:pt idx="72">
                  <c:v>32.70400000000001</c:v>
                </c:pt>
                <c:pt idx="73">
                  <c:v>32.635111111111115</c:v>
                </c:pt>
                <c:pt idx="74">
                  <c:v>32.56711111111112</c:v>
                </c:pt>
                <c:pt idx="75">
                  <c:v>32.50000000000001</c:v>
                </c:pt>
                <c:pt idx="76">
                  <c:v>32.433777777777784</c:v>
                </c:pt>
                <c:pt idx="77">
                  <c:v>32.36844444444445</c:v>
                </c:pt>
                <c:pt idx="78">
                  <c:v>32.30400000000001</c:v>
                </c:pt>
                <c:pt idx="79">
                  <c:v>32.24044444444445</c:v>
                </c:pt>
                <c:pt idx="80">
                  <c:v>32.177777777777784</c:v>
                </c:pt>
                <c:pt idx="81">
                  <c:v>32.11600000000001</c:v>
                </c:pt>
                <c:pt idx="82">
                  <c:v>32.05511111111112</c:v>
                </c:pt>
                <c:pt idx="83">
                  <c:v>31.995111111111118</c:v>
                </c:pt>
                <c:pt idx="84">
                  <c:v>31.936000000000007</c:v>
                </c:pt>
                <c:pt idx="85">
                  <c:v>31.877777777777787</c:v>
                </c:pt>
                <c:pt idx="86">
                  <c:v>31.820444444444455</c:v>
                </c:pt>
                <c:pt idx="87">
                  <c:v>31.76400000000001</c:v>
                </c:pt>
                <c:pt idx="88">
                  <c:v>31.708444444444453</c:v>
                </c:pt>
                <c:pt idx="89">
                  <c:v>31.653777777777787</c:v>
                </c:pt>
                <c:pt idx="90">
                  <c:v>31.60000000000001</c:v>
                </c:pt>
                <c:pt idx="91">
                  <c:v>31.54711111111112</c:v>
                </c:pt>
                <c:pt idx="92">
                  <c:v>31.495111111111118</c:v>
                </c:pt>
                <c:pt idx="93">
                  <c:v>31.44400000000001</c:v>
                </c:pt>
                <c:pt idx="94">
                  <c:v>31.393777777777785</c:v>
                </c:pt>
                <c:pt idx="95">
                  <c:v>31.344444444444452</c:v>
                </c:pt>
                <c:pt idx="96">
                  <c:v>31.29600000000001</c:v>
                </c:pt>
                <c:pt idx="97">
                  <c:v>31.248444444444452</c:v>
                </c:pt>
                <c:pt idx="98">
                  <c:v>31.201777777777785</c:v>
                </c:pt>
                <c:pt idx="99">
                  <c:v>31.15600000000001</c:v>
                </c:pt>
                <c:pt idx="100">
                  <c:v>31.11111111111112</c:v>
                </c:pt>
                <c:pt idx="101">
                  <c:v>31.06711111111112</c:v>
                </c:pt>
                <c:pt idx="102">
                  <c:v>31.024000000000008</c:v>
                </c:pt>
                <c:pt idx="103">
                  <c:v>30.981777777777786</c:v>
                </c:pt>
                <c:pt idx="104">
                  <c:v>30.940444444444452</c:v>
                </c:pt>
                <c:pt idx="105">
                  <c:v>30.90000000000001</c:v>
                </c:pt>
                <c:pt idx="106">
                  <c:v>30.860444444444454</c:v>
                </c:pt>
                <c:pt idx="107">
                  <c:v>30.821777777777786</c:v>
                </c:pt>
                <c:pt idx="108">
                  <c:v>30.78400000000001</c:v>
                </c:pt>
                <c:pt idx="109">
                  <c:v>30.74711111111112</c:v>
                </c:pt>
                <c:pt idx="110">
                  <c:v>30.71111111111112</c:v>
                </c:pt>
                <c:pt idx="111">
                  <c:v>30.67600000000001</c:v>
                </c:pt>
                <c:pt idx="112">
                  <c:v>30.641777777777786</c:v>
                </c:pt>
                <c:pt idx="113">
                  <c:v>30.60844444444445</c:v>
                </c:pt>
                <c:pt idx="114">
                  <c:v>30.576000000000008</c:v>
                </c:pt>
                <c:pt idx="115">
                  <c:v>30.54444444444445</c:v>
                </c:pt>
                <c:pt idx="116">
                  <c:v>30.513777777777786</c:v>
                </c:pt>
                <c:pt idx="117">
                  <c:v>30.48400000000001</c:v>
                </c:pt>
                <c:pt idx="118">
                  <c:v>30.45511111111112</c:v>
                </c:pt>
                <c:pt idx="119">
                  <c:v>30.42711111111112</c:v>
                </c:pt>
                <c:pt idx="120">
                  <c:v>30.40000000000001</c:v>
                </c:pt>
                <c:pt idx="121">
                  <c:v>30.373777777777782</c:v>
                </c:pt>
                <c:pt idx="122">
                  <c:v>30.348444444444446</c:v>
                </c:pt>
                <c:pt idx="123">
                  <c:v>30.324000000000005</c:v>
                </c:pt>
                <c:pt idx="124">
                  <c:v>30.300444444444448</c:v>
                </c:pt>
                <c:pt idx="125">
                  <c:v>30.277777777777782</c:v>
                </c:pt>
                <c:pt idx="126">
                  <c:v>30.256000000000004</c:v>
                </c:pt>
                <c:pt idx="127">
                  <c:v>30.235111111111113</c:v>
                </c:pt>
                <c:pt idx="128">
                  <c:v>30.215111111111113</c:v>
                </c:pt>
                <c:pt idx="129">
                  <c:v>30.196</c:v>
                </c:pt>
                <c:pt idx="130">
                  <c:v>30.17777777777778</c:v>
                </c:pt>
                <c:pt idx="131">
                  <c:v>30.160444444444444</c:v>
                </c:pt>
                <c:pt idx="132">
                  <c:v>30.144000000000002</c:v>
                </c:pt>
                <c:pt idx="133">
                  <c:v>30.128444444444447</c:v>
                </c:pt>
                <c:pt idx="134">
                  <c:v>30.113777777777777</c:v>
                </c:pt>
                <c:pt idx="135">
                  <c:v>30.1</c:v>
                </c:pt>
                <c:pt idx="136">
                  <c:v>30.087111111111113</c:v>
                </c:pt>
                <c:pt idx="137">
                  <c:v>30.075111111111113</c:v>
                </c:pt>
                <c:pt idx="138">
                  <c:v>30.064</c:v>
                </c:pt>
                <c:pt idx="139">
                  <c:v>30.05377777777778</c:v>
                </c:pt>
                <c:pt idx="140">
                  <c:v>30.044444444444444</c:v>
                </c:pt>
                <c:pt idx="141">
                  <c:v>30.036</c:v>
                </c:pt>
                <c:pt idx="142">
                  <c:v>30.028444444444446</c:v>
                </c:pt>
                <c:pt idx="143">
                  <c:v>30.02177777777778</c:v>
                </c:pt>
                <c:pt idx="144">
                  <c:v>30.016</c:v>
                </c:pt>
                <c:pt idx="145">
                  <c:v>30.01111111111111</c:v>
                </c:pt>
                <c:pt idx="146">
                  <c:v>30.007111111111108</c:v>
                </c:pt>
                <c:pt idx="147">
                  <c:v>30.003999999999998</c:v>
                </c:pt>
                <c:pt idx="148">
                  <c:v>30.001777777777775</c:v>
                </c:pt>
                <c:pt idx="149">
                  <c:v>30.00044444444444</c:v>
                </c:pt>
                <c:pt idx="150">
                  <c:v>29.999999999999996</c:v>
                </c:pt>
                <c:pt idx="151">
                  <c:v>30.00044444444444</c:v>
                </c:pt>
                <c:pt idx="152">
                  <c:v>30.001777777777775</c:v>
                </c:pt>
                <c:pt idx="153">
                  <c:v>30.003999999999998</c:v>
                </c:pt>
                <c:pt idx="154">
                  <c:v>30.007111111111108</c:v>
                </c:pt>
                <c:pt idx="155">
                  <c:v>30.011111111111106</c:v>
                </c:pt>
                <c:pt idx="156">
                  <c:v>30.015999999999995</c:v>
                </c:pt>
                <c:pt idx="157">
                  <c:v>30.02177777777777</c:v>
                </c:pt>
                <c:pt idx="158">
                  <c:v>30.02844444444444</c:v>
                </c:pt>
                <c:pt idx="159">
                  <c:v>30.035999999999994</c:v>
                </c:pt>
                <c:pt idx="160">
                  <c:v>30.044444444444437</c:v>
                </c:pt>
                <c:pt idx="161">
                  <c:v>30.05377777777777</c:v>
                </c:pt>
                <c:pt idx="162">
                  <c:v>30.063999999999993</c:v>
                </c:pt>
                <c:pt idx="163">
                  <c:v>30.075111111111106</c:v>
                </c:pt>
                <c:pt idx="164">
                  <c:v>30.087111111111103</c:v>
                </c:pt>
                <c:pt idx="165">
                  <c:v>30.099999999999994</c:v>
                </c:pt>
                <c:pt idx="166">
                  <c:v>30.11377777777777</c:v>
                </c:pt>
                <c:pt idx="167">
                  <c:v>30.128444444444437</c:v>
                </c:pt>
                <c:pt idx="168">
                  <c:v>30.14399999999999</c:v>
                </c:pt>
                <c:pt idx="169">
                  <c:v>30.160444444444437</c:v>
                </c:pt>
                <c:pt idx="170">
                  <c:v>30.17777777777777</c:v>
                </c:pt>
                <c:pt idx="171">
                  <c:v>30.19599999999999</c:v>
                </c:pt>
                <c:pt idx="172">
                  <c:v>30.215111111111106</c:v>
                </c:pt>
                <c:pt idx="173">
                  <c:v>30.235111111111102</c:v>
                </c:pt>
                <c:pt idx="174">
                  <c:v>30.255999999999993</c:v>
                </c:pt>
                <c:pt idx="175">
                  <c:v>30.27777777777777</c:v>
                </c:pt>
                <c:pt idx="176">
                  <c:v>30.300444444444437</c:v>
                </c:pt>
                <c:pt idx="177">
                  <c:v>30.323999999999995</c:v>
                </c:pt>
                <c:pt idx="178">
                  <c:v>30.34844444444444</c:v>
                </c:pt>
                <c:pt idx="179">
                  <c:v>30.37377777777777</c:v>
                </c:pt>
                <c:pt idx="180">
                  <c:v>30.399999999999995</c:v>
                </c:pt>
                <c:pt idx="181">
                  <c:v>30.427111111111106</c:v>
                </c:pt>
                <c:pt idx="182">
                  <c:v>30.45511111111111</c:v>
                </c:pt>
                <c:pt idx="183">
                  <c:v>30.483999999999995</c:v>
                </c:pt>
                <c:pt idx="184">
                  <c:v>30.513777777777772</c:v>
                </c:pt>
                <c:pt idx="185">
                  <c:v>30.544444444444437</c:v>
                </c:pt>
                <c:pt idx="186">
                  <c:v>30.576</c:v>
                </c:pt>
                <c:pt idx="187">
                  <c:v>30.60844444444444</c:v>
                </c:pt>
                <c:pt idx="188">
                  <c:v>30.641777777777776</c:v>
                </c:pt>
                <c:pt idx="189">
                  <c:v>30.676</c:v>
                </c:pt>
                <c:pt idx="190">
                  <c:v>30.71111111111111</c:v>
                </c:pt>
                <c:pt idx="191">
                  <c:v>30.74711111111111</c:v>
                </c:pt>
                <c:pt idx="192">
                  <c:v>30.784</c:v>
                </c:pt>
                <c:pt idx="193">
                  <c:v>30.82177777777778</c:v>
                </c:pt>
                <c:pt idx="194">
                  <c:v>30.860444444444443</c:v>
                </c:pt>
                <c:pt idx="195">
                  <c:v>30.900000000000002</c:v>
                </c:pt>
                <c:pt idx="196">
                  <c:v>30.940444444444445</c:v>
                </c:pt>
                <c:pt idx="197">
                  <c:v>30.98177777777778</c:v>
                </c:pt>
                <c:pt idx="198">
                  <c:v>31.024000000000004</c:v>
                </c:pt>
                <c:pt idx="199">
                  <c:v>31.067111111111114</c:v>
                </c:pt>
                <c:pt idx="200">
                  <c:v>31.111111111111114</c:v>
                </c:pt>
                <c:pt idx="201">
                  <c:v>31.156000000000002</c:v>
                </c:pt>
                <c:pt idx="202">
                  <c:v>31.201777777777785</c:v>
                </c:pt>
                <c:pt idx="203">
                  <c:v>31.248444444444452</c:v>
                </c:pt>
                <c:pt idx="204">
                  <c:v>31.296000000000006</c:v>
                </c:pt>
                <c:pt idx="205">
                  <c:v>31.344444444444452</c:v>
                </c:pt>
                <c:pt idx="206">
                  <c:v>31.393777777777785</c:v>
                </c:pt>
                <c:pt idx="207">
                  <c:v>31.444000000000006</c:v>
                </c:pt>
                <c:pt idx="208">
                  <c:v>31.49511111111112</c:v>
                </c:pt>
                <c:pt idx="209">
                  <c:v>31.54711111111112</c:v>
                </c:pt>
                <c:pt idx="210">
                  <c:v>31.600000000000012</c:v>
                </c:pt>
                <c:pt idx="211">
                  <c:v>31.653777777777794</c:v>
                </c:pt>
                <c:pt idx="212">
                  <c:v>31.708444444444456</c:v>
                </c:pt>
                <c:pt idx="213">
                  <c:v>31.764000000000017</c:v>
                </c:pt>
                <c:pt idx="214">
                  <c:v>31.820444444444462</c:v>
                </c:pt>
                <c:pt idx="215">
                  <c:v>31.877777777777794</c:v>
                </c:pt>
                <c:pt idx="216">
                  <c:v>31.936000000000018</c:v>
                </c:pt>
                <c:pt idx="217">
                  <c:v>31.995111111111132</c:v>
                </c:pt>
                <c:pt idx="218">
                  <c:v>32.05511111111113</c:v>
                </c:pt>
                <c:pt idx="219">
                  <c:v>32.11600000000002</c:v>
                </c:pt>
                <c:pt idx="220">
                  <c:v>32.177777777777806</c:v>
                </c:pt>
                <c:pt idx="221">
                  <c:v>32.24044444444447</c:v>
                </c:pt>
                <c:pt idx="222">
                  <c:v>32.30400000000003</c:v>
                </c:pt>
                <c:pt idx="223">
                  <c:v>32.36844444444447</c:v>
                </c:pt>
                <c:pt idx="224">
                  <c:v>32.433777777777806</c:v>
                </c:pt>
                <c:pt idx="225">
                  <c:v>32.50000000000003</c:v>
                </c:pt>
                <c:pt idx="226">
                  <c:v>32.567111111111146</c:v>
                </c:pt>
                <c:pt idx="227">
                  <c:v>32.635111111111144</c:v>
                </c:pt>
                <c:pt idx="228">
                  <c:v>32.704000000000036</c:v>
                </c:pt>
                <c:pt idx="229">
                  <c:v>32.773777777777816</c:v>
                </c:pt>
                <c:pt idx="230">
                  <c:v>32.84444444444448</c:v>
                </c:pt>
                <c:pt idx="231">
                  <c:v>32.91600000000004</c:v>
                </c:pt>
                <c:pt idx="232">
                  <c:v>32.98844444444448</c:v>
                </c:pt>
                <c:pt idx="233">
                  <c:v>33.06177777777782</c:v>
                </c:pt>
                <c:pt idx="234">
                  <c:v>33.13600000000004</c:v>
                </c:pt>
                <c:pt idx="235">
                  <c:v>33.21111111111115</c:v>
                </c:pt>
                <c:pt idx="236">
                  <c:v>33.28711111111116</c:v>
                </c:pt>
                <c:pt idx="237">
                  <c:v>33.36400000000005</c:v>
                </c:pt>
                <c:pt idx="238">
                  <c:v>33.44177777777783</c:v>
                </c:pt>
                <c:pt idx="239">
                  <c:v>33.52044444444449</c:v>
                </c:pt>
                <c:pt idx="240">
                  <c:v>33.60000000000005</c:v>
                </c:pt>
                <c:pt idx="241">
                  <c:v>33.680444444444504</c:v>
                </c:pt>
                <c:pt idx="242">
                  <c:v>33.76177777777784</c:v>
                </c:pt>
                <c:pt idx="243">
                  <c:v>33.84400000000006</c:v>
                </c:pt>
                <c:pt idx="244">
                  <c:v>33.927111111111174</c:v>
                </c:pt>
                <c:pt idx="245">
                  <c:v>34.01111111111118</c:v>
                </c:pt>
                <c:pt idx="246">
                  <c:v>34.09600000000006</c:v>
                </c:pt>
                <c:pt idx="247">
                  <c:v>34.181777777777846</c:v>
                </c:pt>
                <c:pt idx="248">
                  <c:v>34.26844444444451</c:v>
                </c:pt>
                <c:pt idx="249">
                  <c:v>34.35600000000007</c:v>
                </c:pt>
                <c:pt idx="250">
                  <c:v>34.44444444444452</c:v>
                </c:pt>
                <c:pt idx="251">
                  <c:v>34.53377777777784</c:v>
                </c:pt>
                <c:pt idx="252">
                  <c:v>34.62400000000007</c:v>
                </c:pt>
                <c:pt idx="253">
                  <c:v>34.7151111111112</c:v>
                </c:pt>
                <c:pt idx="254">
                  <c:v>34.80711111111119</c:v>
                </c:pt>
                <c:pt idx="255">
                  <c:v>34.90000000000008</c:v>
                </c:pt>
                <c:pt idx="256">
                  <c:v>34.993777777777865</c:v>
                </c:pt>
                <c:pt idx="257">
                  <c:v>35.088444444444534</c:v>
                </c:pt>
                <c:pt idx="258">
                  <c:v>35.18400000000009</c:v>
                </c:pt>
                <c:pt idx="259">
                  <c:v>35.28044444444454</c:v>
                </c:pt>
                <c:pt idx="260">
                  <c:v>35.37777777777787</c:v>
                </c:pt>
                <c:pt idx="261">
                  <c:v>35.4760000000001</c:v>
                </c:pt>
                <c:pt idx="262">
                  <c:v>35.57511111111121</c:v>
                </c:pt>
                <c:pt idx="263">
                  <c:v>35.67511111111121</c:v>
                </c:pt>
                <c:pt idx="264">
                  <c:v>35.77600000000011</c:v>
                </c:pt>
                <c:pt idx="265">
                  <c:v>35.87777777777789</c:v>
                </c:pt>
                <c:pt idx="266">
                  <c:v>35.98044444444455</c:v>
                </c:pt>
                <c:pt idx="267">
                  <c:v>36.08400000000012</c:v>
                </c:pt>
                <c:pt idx="268">
                  <c:v>36.188444444444556</c:v>
                </c:pt>
                <c:pt idx="269">
                  <c:v>36.29377777777789</c:v>
                </c:pt>
                <c:pt idx="270">
                  <c:v>36.40000000000012</c:v>
                </c:pt>
                <c:pt idx="271">
                  <c:v>36.507111111111236</c:v>
                </c:pt>
                <c:pt idx="272">
                  <c:v>36.615111111111226</c:v>
                </c:pt>
                <c:pt idx="273">
                  <c:v>36.724000000000125</c:v>
                </c:pt>
                <c:pt idx="274">
                  <c:v>36.83377777777791</c:v>
                </c:pt>
                <c:pt idx="275">
                  <c:v>36.94444444444457</c:v>
                </c:pt>
                <c:pt idx="276">
                  <c:v>37.05600000000013</c:v>
                </c:pt>
                <c:pt idx="277">
                  <c:v>37.16844444444458</c:v>
                </c:pt>
                <c:pt idx="278">
                  <c:v>37.28177777777791</c:v>
                </c:pt>
                <c:pt idx="279">
                  <c:v>37.39600000000014</c:v>
                </c:pt>
                <c:pt idx="280">
                  <c:v>37.511111111111255</c:v>
                </c:pt>
                <c:pt idx="281">
                  <c:v>37.627111111111255</c:v>
                </c:pt>
                <c:pt idx="282">
                  <c:v>37.74400000000015</c:v>
                </c:pt>
                <c:pt idx="283">
                  <c:v>37.86177777777793</c:v>
                </c:pt>
                <c:pt idx="284">
                  <c:v>37.98044444444459</c:v>
                </c:pt>
                <c:pt idx="285">
                  <c:v>38.10000000000016</c:v>
                </c:pt>
                <c:pt idx="286">
                  <c:v>38.22044444444461</c:v>
                </c:pt>
                <c:pt idx="287">
                  <c:v>38.34177777777794</c:v>
                </c:pt>
                <c:pt idx="288">
                  <c:v>38.46400000000017</c:v>
                </c:pt>
                <c:pt idx="289">
                  <c:v>38.587111111111284</c:v>
                </c:pt>
                <c:pt idx="290">
                  <c:v>38.71111111111128</c:v>
                </c:pt>
                <c:pt idx="291">
                  <c:v>38.836000000000176</c:v>
                </c:pt>
                <c:pt idx="292">
                  <c:v>38.96177777777796</c:v>
                </c:pt>
                <c:pt idx="293">
                  <c:v>39.088444444444626</c:v>
                </c:pt>
                <c:pt idx="294">
                  <c:v>39.216000000000186</c:v>
                </c:pt>
                <c:pt idx="295">
                  <c:v>39.34444444444463</c:v>
                </c:pt>
                <c:pt idx="296">
                  <c:v>39.47377777777797</c:v>
                </c:pt>
                <c:pt idx="297">
                  <c:v>39.60400000000019</c:v>
                </c:pt>
                <c:pt idx="298">
                  <c:v>39.735111111111316</c:v>
                </c:pt>
                <c:pt idx="299">
                  <c:v>39.86711111111131</c:v>
                </c:pt>
                <c:pt idx="300">
                  <c:v>40.000000000000206</c:v>
                </c:pt>
                <c:pt idx="301">
                  <c:v>39.99999999999999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'hidden workings'!$O$1</c:f>
              <c:strCache>
                <c:ptCount val="1"/>
                <c:pt idx="0">
                  <c:v>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workings'!$O$2:$O$303</c:f>
              <c:numCache>
                <c:ptCount val="302"/>
                <c:pt idx="1">
                  <c:v>1817.6448888888897</c:v>
                </c:pt>
                <c:pt idx="2">
                  <c:v>928.6240000000004</c:v>
                </c:pt>
                <c:pt idx="3">
                  <c:v>632.1965925925928</c:v>
                </c:pt>
                <c:pt idx="4">
                  <c:v>483.9182222222224</c:v>
                </c:pt>
                <c:pt idx="5">
                  <c:v>394.90000000000015</c:v>
                </c:pt>
                <c:pt idx="6">
                  <c:v>335.5122962962964</c:v>
                </c:pt>
                <c:pt idx="7">
                  <c:v>293.05669841269855</c:v>
                </c:pt>
                <c:pt idx="8">
                  <c:v>261.18400000000014</c:v>
                </c:pt>
                <c:pt idx="9">
                  <c:v>236.36686419753096</c:v>
                </c:pt>
                <c:pt idx="10">
                  <c:v>216.488888888889</c:v>
                </c:pt>
                <c:pt idx="11">
                  <c:v>200.20327272727283</c:v>
                </c:pt>
                <c:pt idx="12">
                  <c:v>186.6121481481482</c:v>
                </c:pt>
                <c:pt idx="13">
                  <c:v>175.09391452991457</c:v>
                </c:pt>
                <c:pt idx="14">
                  <c:v>165.20457142857148</c:v>
                </c:pt>
                <c:pt idx="15">
                  <c:v>156.61851851851856</c:v>
                </c:pt>
                <c:pt idx="16">
                  <c:v>149.0915555555556</c:v>
                </c:pt>
                <c:pt idx="17">
                  <c:v>142.4369411764706</c:v>
                </c:pt>
                <c:pt idx="18">
                  <c:v>136.50943209876544</c:v>
                </c:pt>
                <c:pt idx="19">
                  <c:v>131.19436257309943</c:v>
                </c:pt>
                <c:pt idx="20">
                  <c:v>126.40000000000003</c:v>
                </c:pt>
                <c:pt idx="21">
                  <c:v>122.05208465608467</c:v>
                </c:pt>
                <c:pt idx="22">
                  <c:v>118.0898585858586</c:v>
                </c:pt>
                <c:pt idx="23">
                  <c:v>114.46313043478261</c:v>
                </c:pt>
                <c:pt idx="24">
                  <c:v>111.13007407407407</c:v>
                </c:pt>
                <c:pt idx="25">
                  <c:v>108.05555555555556</c:v>
                </c:pt>
                <c:pt idx="26">
                  <c:v>105.20984615384614</c:v>
                </c:pt>
                <c:pt idx="27">
                  <c:v>102.56762139917694</c:v>
                </c:pt>
                <c:pt idx="28">
                  <c:v>100.1071746031746</c:v>
                </c:pt>
                <c:pt idx="29">
                  <c:v>97.80979310344827</c:v>
                </c:pt>
                <c:pt idx="30">
                  <c:v>95.65925925925926</c:v>
                </c:pt>
                <c:pt idx="31">
                  <c:v>93.64144802867384</c:v>
                </c:pt>
                <c:pt idx="32">
                  <c:v>91.744</c:v>
                </c:pt>
                <c:pt idx="33">
                  <c:v>89.95605387205387</c:v>
                </c:pt>
                <c:pt idx="34">
                  <c:v>88.26802614379085</c:v>
                </c:pt>
                <c:pt idx="35">
                  <c:v>86.67142857142856</c:v>
                </c:pt>
                <c:pt idx="36">
                  <c:v>85.15871604938272</c:v>
                </c:pt>
                <c:pt idx="37">
                  <c:v>83.72315915915915</c:v>
                </c:pt>
                <c:pt idx="38">
                  <c:v>82.35873684210526</c:v>
                </c:pt>
                <c:pt idx="39">
                  <c:v>81.06004558404558</c:v>
                </c:pt>
                <c:pt idx="40">
                  <c:v>79.82222222222222</c:v>
                </c:pt>
                <c:pt idx="41">
                  <c:v>78.64087804878048</c:v>
                </c:pt>
                <c:pt idx="42">
                  <c:v>77.51204232804233</c:v>
                </c:pt>
                <c:pt idx="43">
                  <c:v>76.43211369509045</c:v>
                </c:pt>
                <c:pt idx="44">
                  <c:v>75.3978181818182</c:v>
                </c:pt>
                <c:pt idx="45">
                  <c:v>74.40617283950618</c:v>
                </c:pt>
                <c:pt idx="46">
                  <c:v>73.45445410628022</c:v>
                </c:pt>
                <c:pt idx="47">
                  <c:v>72.54017021276599</c:v>
                </c:pt>
                <c:pt idx="48">
                  <c:v>71.66103703703706</c:v>
                </c:pt>
                <c:pt idx="49">
                  <c:v>70.8149569160998</c:v>
                </c:pt>
                <c:pt idx="50">
                  <c:v>70.00000000000003</c:v>
                </c:pt>
                <c:pt idx="51">
                  <c:v>69.21438779956429</c:v>
                </c:pt>
                <c:pt idx="52">
                  <c:v>68.45647863247868</c:v>
                </c:pt>
                <c:pt idx="53">
                  <c:v>67.72475471698117</c:v>
                </c:pt>
                <c:pt idx="54">
                  <c:v>67.01781069958852</c:v>
                </c:pt>
                <c:pt idx="55">
                  <c:v>66.33434343434348</c:v>
                </c:pt>
                <c:pt idx="56">
                  <c:v>65.67314285714289</c:v>
                </c:pt>
                <c:pt idx="57">
                  <c:v>65.03308382066281</c:v>
                </c:pt>
                <c:pt idx="58">
                  <c:v>64.4131187739464</c:v>
                </c:pt>
                <c:pt idx="59">
                  <c:v>63.81227118644072</c:v>
                </c:pt>
                <c:pt idx="60">
                  <c:v>63.22962962962967</c:v>
                </c:pt>
                <c:pt idx="61">
                  <c:v>62.664342440801505</c:v>
                </c:pt>
                <c:pt idx="62">
                  <c:v>62.11561290322585</c:v>
                </c:pt>
                <c:pt idx="63">
                  <c:v>61.5826948853616</c:v>
                </c:pt>
                <c:pt idx="64">
                  <c:v>61.06488888888893</c:v>
                </c:pt>
                <c:pt idx="65">
                  <c:v>60.561538461538504</c:v>
                </c:pt>
                <c:pt idx="66">
                  <c:v>60.07202693602698</c:v>
                </c:pt>
                <c:pt idx="67">
                  <c:v>59.59577446102824</c:v>
                </c:pt>
                <c:pt idx="68">
                  <c:v>59.1322352941177</c:v>
                </c:pt>
                <c:pt idx="69">
                  <c:v>58.68089533011277</c:v>
                </c:pt>
                <c:pt idx="70">
                  <c:v>58.24126984126989</c:v>
                </c:pt>
                <c:pt idx="71">
                  <c:v>57.812901408450756</c:v>
                </c:pt>
                <c:pt idx="72">
                  <c:v>57.395358024691404</c:v>
                </c:pt>
                <c:pt idx="73">
                  <c:v>56.988231354642366</c:v>
                </c:pt>
                <c:pt idx="74">
                  <c:v>56.59113513513519</c:v>
                </c:pt>
                <c:pt idx="75">
                  <c:v>56.20370370370375</c:v>
                </c:pt>
                <c:pt idx="76">
                  <c:v>55.82559064327491</c:v>
                </c:pt>
                <c:pt idx="77">
                  <c:v>55.456467532467585</c:v>
                </c:pt>
                <c:pt idx="78">
                  <c:v>55.09602279202285</c:v>
                </c:pt>
                <c:pt idx="79">
                  <c:v>54.74396061884674</c:v>
                </c:pt>
                <c:pt idx="80">
                  <c:v>54.40000000000005</c:v>
                </c:pt>
                <c:pt idx="81">
                  <c:v>54.0638737997257</c:v>
                </c:pt>
                <c:pt idx="82">
                  <c:v>53.73532791327918</c:v>
                </c:pt>
                <c:pt idx="83">
                  <c:v>53.41412048192777</c:v>
                </c:pt>
                <c:pt idx="84">
                  <c:v>53.100021164021214</c:v>
                </c:pt>
                <c:pt idx="85">
                  <c:v>52.792810457516396</c:v>
                </c:pt>
                <c:pt idx="86">
                  <c:v>52.49227906976749</c:v>
                </c:pt>
                <c:pt idx="87">
                  <c:v>52.198227330779105</c:v>
                </c:pt>
                <c:pt idx="88">
                  <c:v>51.9104646464647</c:v>
                </c:pt>
                <c:pt idx="89">
                  <c:v>51.6288089887641</c:v>
                </c:pt>
                <c:pt idx="90">
                  <c:v>51.35308641975314</c:v>
                </c:pt>
                <c:pt idx="91">
                  <c:v>51.0831306471307</c:v>
                </c:pt>
                <c:pt idx="92">
                  <c:v>50.8187826086957</c:v>
                </c:pt>
                <c:pt idx="93">
                  <c:v>50.55989008363207</c:v>
                </c:pt>
                <c:pt idx="94">
                  <c:v>50.30630732860526</c:v>
                </c:pt>
                <c:pt idx="95">
                  <c:v>50.05789473684216</c:v>
                </c:pt>
                <c:pt idx="96">
                  <c:v>49.81451851851857</c:v>
                </c:pt>
                <c:pt idx="97">
                  <c:v>49.57605040091643</c:v>
                </c:pt>
                <c:pt idx="98">
                  <c:v>49.34236734693883</c:v>
                </c:pt>
                <c:pt idx="99">
                  <c:v>49.113351290684676</c:v>
                </c:pt>
                <c:pt idx="100">
                  <c:v>48.88888888888894</c:v>
                </c:pt>
                <c:pt idx="101">
                  <c:v>48.668871287128766</c:v>
                </c:pt>
                <c:pt idx="102">
                  <c:v>48.453193899782185</c:v>
                </c:pt>
                <c:pt idx="103">
                  <c:v>48.241756202804794</c:v>
                </c:pt>
                <c:pt idx="104">
                  <c:v>48.034461538461585</c:v>
                </c:pt>
                <c:pt idx="105">
                  <c:v>47.831216931216986</c:v>
                </c:pt>
                <c:pt idx="106">
                  <c:v>47.631932914046175</c:v>
                </c:pt>
                <c:pt idx="107">
                  <c:v>47.436523364486035</c:v>
                </c:pt>
                <c:pt idx="108">
                  <c:v>47.244905349794294</c:v>
                </c:pt>
                <c:pt idx="109">
                  <c:v>47.05699898063206</c:v>
                </c:pt>
                <c:pt idx="110">
                  <c:v>46.87272727272732</c:v>
                </c:pt>
                <c:pt idx="111">
                  <c:v>46.69201601601607</c:v>
                </c:pt>
                <c:pt idx="112">
                  <c:v>46.5147936507937</c:v>
                </c:pt>
                <c:pt idx="113">
                  <c:v>46.34099115044253</c:v>
                </c:pt>
                <c:pt idx="114">
                  <c:v>46.17054191033143</c:v>
                </c:pt>
                <c:pt idx="115">
                  <c:v>46.003381642512124</c:v>
                </c:pt>
                <c:pt idx="116">
                  <c:v>45.83944827586212</c:v>
                </c:pt>
                <c:pt idx="117">
                  <c:v>45.67868186134858</c:v>
                </c:pt>
                <c:pt idx="118">
                  <c:v>45.521024482109276</c:v>
                </c:pt>
                <c:pt idx="119">
                  <c:v>45.36642016806728</c:v>
                </c:pt>
                <c:pt idx="120">
                  <c:v>45.214814814814865</c:v>
                </c:pt>
                <c:pt idx="121">
                  <c:v>45.066156106519784</c:v>
                </c:pt>
                <c:pt idx="122">
                  <c:v>44.920393442622995</c:v>
                </c:pt>
                <c:pt idx="123">
                  <c:v>44.77747786811206</c:v>
                </c:pt>
                <c:pt idx="124">
                  <c:v>44.637362007168505</c:v>
                </c:pt>
                <c:pt idx="125">
                  <c:v>44.50000000000004</c:v>
                </c:pt>
                <c:pt idx="126">
                  <c:v>44.365347442680815</c:v>
                </c:pt>
                <c:pt idx="127">
                  <c:v>44.23336132983381</c:v>
                </c:pt>
                <c:pt idx="128">
                  <c:v>44.10400000000004</c:v>
                </c:pt>
                <c:pt idx="129">
                  <c:v>43.97722308354871</c:v>
                </c:pt>
                <c:pt idx="130">
                  <c:v>43.852991452991496</c:v>
                </c:pt>
                <c:pt idx="131">
                  <c:v>43.731267175572555</c:v>
                </c:pt>
                <c:pt idx="132">
                  <c:v>43.61201346801351</c:v>
                </c:pt>
                <c:pt idx="133">
                  <c:v>43.495194653299954</c:v>
                </c:pt>
                <c:pt idx="134">
                  <c:v>43.38077611940302</c:v>
                </c:pt>
                <c:pt idx="135">
                  <c:v>43.26872427983543</c:v>
                </c:pt>
                <c:pt idx="136">
                  <c:v>43.15900653594775</c:v>
                </c:pt>
                <c:pt idx="137">
                  <c:v>43.05159124087595</c:v>
                </c:pt>
                <c:pt idx="138">
                  <c:v>42.9464476650564</c:v>
                </c:pt>
                <c:pt idx="139">
                  <c:v>42.84354596322945</c:v>
                </c:pt>
                <c:pt idx="140">
                  <c:v>42.742857142857176</c:v>
                </c:pt>
                <c:pt idx="141">
                  <c:v>42.64435303388498</c:v>
                </c:pt>
                <c:pt idx="142">
                  <c:v>42.54800625978095</c:v>
                </c:pt>
                <c:pt idx="143">
                  <c:v>42.45379020979024</c:v>
                </c:pt>
                <c:pt idx="144">
                  <c:v>42.36167901234571</c:v>
                </c:pt>
                <c:pt idx="145">
                  <c:v>42.27164750957858</c:v>
                </c:pt>
                <c:pt idx="146">
                  <c:v>42.18367123287675</c:v>
                </c:pt>
                <c:pt idx="147">
                  <c:v>42.0977263794407</c:v>
                </c:pt>
                <c:pt idx="148">
                  <c:v>42.013789789789826</c:v>
                </c:pt>
                <c:pt idx="149">
                  <c:v>41.93183892617453</c:v>
                </c:pt>
                <c:pt idx="150">
                  <c:v>41.85185185185188</c:v>
                </c:pt>
                <c:pt idx="151">
                  <c:v>41.773807211184725</c:v>
                </c:pt>
                <c:pt idx="152">
                  <c:v>41.69768421052635</c:v>
                </c:pt>
                <c:pt idx="153">
                  <c:v>41.62346259985479</c:v>
                </c:pt>
                <c:pt idx="154">
                  <c:v>41.55112265512268</c:v>
                </c:pt>
                <c:pt idx="155">
                  <c:v>41.480645161290354</c:v>
                </c:pt>
                <c:pt idx="156">
                  <c:v>41.41201139601142</c:v>
                </c:pt>
                <c:pt idx="157">
                  <c:v>41.34520311394199</c:v>
                </c:pt>
                <c:pt idx="158">
                  <c:v>41.2802025316456</c:v>
                </c:pt>
                <c:pt idx="159">
                  <c:v>41.21699231306781</c:v>
                </c:pt>
                <c:pt idx="160">
                  <c:v>41.15555555555558</c:v>
                </c:pt>
                <c:pt idx="161">
                  <c:v>41.09587577639754</c:v>
                </c:pt>
                <c:pt idx="162">
                  <c:v>41.03793689986285</c:v>
                </c:pt>
                <c:pt idx="163">
                  <c:v>40.98172324471713</c:v>
                </c:pt>
                <c:pt idx="164">
                  <c:v>40.927219512195144</c:v>
                </c:pt>
                <c:pt idx="165">
                  <c:v>40.8744107744108</c:v>
                </c:pt>
                <c:pt idx="166">
                  <c:v>40.823282463186096</c:v>
                </c:pt>
                <c:pt idx="167">
                  <c:v>40.77382035928146</c:v>
                </c:pt>
                <c:pt idx="168">
                  <c:v>40.7260105820106</c:v>
                </c:pt>
                <c:pt idx="169">
                  <c:v>40.67983957922421</c:v>
                </c:pt>
                <c:pt idx="170">
                  <c:v>40.63529411764707</c:v>
                </c:pt>
                <c:pt idx="171">
                  <c:v>40.59236127355427</c:v>
                </c:pt>
                <c:pt idx="172">
                  <c:v>40.55102842377262</c:v>
                </c:pt>
                <c:pt idx="173">
                  <c:v>40.51128323699423</c:v>
                </c:pt>
                <c:pt idx="174">
                  <c:v>40.47311366538954</c:v>
                </c:pt>
                <c:pt idx="175">
                  <c:v>40.43650793650795</c:v>
                </c:pt>
                <c:pt idx="176">
                  <c:v>40.401454545454556</c:v>
                </c:pt>
                <c:pt idx="177">
                  <c:v>40.36794224733209</c:v>
                </c:pt>
                <c:pt idx="178">
                  <c:v>40.33596004993758</c:v>
                </c:pt>
                <c:pt idx="179">
                  <c:v>40.30549720670392</c:v>
                </c:pt>
                <c:pt idx="180">
                  <c:v>40.27654320987655</c:v>
                </c:pt>
                <c:pt idx="181">
                  <c:v>40.24908778391652</c:v>
                </c:pt>
                <c:pt idx="182">
                  <c:v>40.223120879120884</c:v>
                </c:pt>
                <c:pt idx="183">
                  <c:v>40.198632665452344</c:v>
                </c:pt>
                <c:pt idx="184">
                  <c:v>40.175613526570054</c:v>
                </c:pt>
                <c:pt idx="185">
                  <c:v>40.15405405405406</c:v>
                </c:pt>
                <c:pt idx="186">
                  <c:v>40.13394504181602</c:v>
                </c:pt>
                <c:pt idx="187">
                  <c:v>40.115277480689244</c:v>
                </c:pt>
                <c:pt idx="188">
                  <c:v>40.09804255319149</c:v>
                </c:pt>
                <c:pt idx="189">
                  <c:v>40.082231628453854</c:v>
                </c:pt>
                <c:pt idx="190">
                  <c:v>40.06783625730994</c:v>
                </c:pt>
                <c:pt idx="191">
                  <c:v>40.05484816753927</c:v>
                </c:pt>
                <c:pt idx="192">
                  <c:v>40.04325925925926</c:v>
                </c:pt>
                <c:pt idx="193">
                  <c:v>40.03306160046057</c:v>
                </c:pt>
                <c:pt idx="194">
                  <c:v>40.02424742268041</c:v>
                </c:pt>
                <c:pt idx="195">
                  <c:v>40.01680911680912</c:v>
                </c:pt>
                <c:pt idx="196">
                  <c:v>40.01073922902494</c:v>
                </c:pt>
                <c:pt idx="197">
                  <c:v>40.00603045685279</c:v>
                </c:pt>
                <c:pt idx="198">
                  <c:v>40.002675645342315</c:v>
                </c:pt>
                <c:pt idx="199">
                  <c:v>40.00066778336125</c:v>
                </c:pt>
                <c:pt idx="200">
                  <c:v>40</c:v>
                </c:pt>
                <c:pt idx="201">
                  <c:v>40.00066556108347</c:v>
                </c:pt>
                <c:pt idx="202">
                  <c:v>40.00265786578658</c:v>
                </c:pt>
                <c:pt idx="203">
                  <c:v>40.00597044334975</c:v>
                </c:pt>
                <c:pt idx="204">
                  <c:v>40.01059694989107</c:v>
                </c:pt>
                <c:pt idx="205">
                  <c:v>40.016531165311655</c:v>
                </c:pt>
                <c:pt idx="206">
                  <c:v>40.023766990291264</c:v>
                </c:pt>
                <c:pt idx="207">
                  <c:v>40.032298443370905</c:v>
                </c:pt>
                <c:pt idx="208">
                  <c:v>40.04211965811966</c:v>
                </c:pt>
                <c:pt idx="209">
                  <c:v>40.05322488038278</c:v>
                </c:pt>
                <c:pt idx="210">
                  <c:v>40.06560846560847</c:v>
                </c:pt>
                <c:pt idx="211">
                  <c:v>40.07926487625067</c:v>
                </c:pt>
                <c:pt idx="212">
                  <c:v>40.094188679245285</c:v>
                </c:pt>
                <c:pt idx="213">
                  <c:v>40.110374543557654</c:v>
                </c:pt>
                <c:pt idx="214">
                  <c:v>40.12781723779855</c:v>
                </c:pt>
                <c:pt idx="215">
                  <c:v>40.14651162790698</c:v>
                </c:pt>
                <c:pt idx="216">
                  <c:v>40.16645267489713</c:v>
                </c:pt>
                <c:pt idx="217">
                  <c:v>40.187635432667705</c:v>
                </c:pt>
                <c:pt idx="218">
                  <c:v>40.21005504587157</c:v>
                </c:pt>
                <c:pt idx="219">
                  <c:v>40.23370674784374</c:v>
                </c:pt>
                <c:pt idx="220">
                  <c:v>40.258585858585874</c:v>
                </c:pt>
                <c:pt idx="221">
                  <c:v>40.28468778280544</c:v>
                </c:pt>
                <c:pt idx="222">
                  <c:v>40.31200800800802</c:v>
                </c:pt>
                <c:pt idx="223">
                  <c:v>40.34054210264077</c:v>
                </c:pt>
                <c:pt idx="224">
                  <c:v>40.37028571428573</c:v>
                </c:pt>
                <c:pt idx="225">
                  <c:v>40.40123456790125</c:v>
                </c:pt>
                <c:pt idx="226">
                  <c:v>40.43338446411015</c:v>
                </c:pt>
                <c:pt idx="227">
                  <c:v>40.46673127753306</c:v>
                </c:pt>
                <c:pt idx="228">
                  <c:v>40.501270955165715</c:v>
                </c:pt>
                <c:pt idx="229">
                  <c:v>40.536999514798666</c:v>
                </c:pt>
                <c:pt idx="230">
                  <c:v>40.57391304347828</c:v>
                </c:pt>
                <c:pt idx="231">
                  <c:v>40.61200769600772</c:v>
                </c:pt>
                <c:pt idx="232">
                  <c:v>40.651279693486615</c:v>
                </c:pt>
                <c:pt idx="233">
                  <c:v>40.69172532188844</c:v>
                </c:pt>
                <c:pt idx="234">
                  <c:v>40.73334093067429</c:v>
                </c:pt>
                <c:pt idx="235">
                  <c:v>40.7761229314421</c:v>
                </c:pt>
                <c:pt idx="236">
                  <c:v>40.8200677966102</c:v>
                </c:pt>
                <c:pt idx="237">
                  <c:v>40.865172058134114</c:v>
                </c:pt>
                <c:pt idx="238">
                  <c:v>40.91143230625587</c:v>
                </c:pt>
                <c:pt idx="239">
                  <c:v>40.95884518828455</c:v>
                </c:pt>
                <c:pt idx="240">
                  <c:v>41.00740740740744</c:v>
                </c:pt>
                <c:pt idx="241">
                  <c:v>41.0571157215307</c:v>
                </c:pt>
                <c:pt idx="242">
                  <c:v>41.1079669421488</c:v>
                </c:pt>
                <c:pt idx="243">
                  <c:v>41.15995793324192</c:v>
                </c:pt>
                <c:pt idx="244">
                  <c:v>41.21308561020041</c:v>
                </c:pt>
                <c:pt idx="245">
                  <c:v>41.26734693877555</c:v>
                </c:pt>
                <c:pt idx="246">
                  <c:v>41.32273893405605</c:v>
                </c:pt>
                <c:pt idx="247">
                  <c:v>41.37925865946924</c:v>
                </c:pt>
                <c:pt idx="248">
                  <c:v>41.436903225806496</c:v>
                </c:pt>
                <c:pt idx="249">
                  <c:v>41.49566979027225</c:v>
                </c:pt>
                <c:pt idx="250">
                  <c:v>41.555555555555614</c:v>
                </c:pt>
                <c:pt idx="251">
                  <c:v>41.616557768924345</c:v>
                </c:pt>
                <c:pt idx="252">
                  <c:v>41.67867372134044</c:v>
                </c:pt>
                <c:pt idx="253">
                  <c:v>41.741900746596464</c:v>
                </c:pt>
                <c:pt idx="254">
                  <c:v>41.8062362204725</c:v>
                </c:pt>
                <c:pt idx="255">
                  <c:v>41.87167755991291</c:v>
                </c:pt>
                <c:pt idx="256">
                  <c:v>41.93822222222229</c:v>
                </c:pt>
                <c:pt idx="257">
                  <c:v>42.00586770428022</c:v>
                </c:pt>
                <c:pt idx="258">
                  <c:v>42.0746115417744</c:v>
                </c:pt>
                <c:pt idx="259">
                  <c:v>42.14445130845138</c:v>
                </c:pt>
                <c:pt idx="260">
                  <c:v>42.215384615384686</c:v>
                </c:pt>
                <c:pt idx="261">
                  <c:v>42.28740911025976</c:v>
                </c:pt>
                <c:pt idx="262">
                  <c:v>42.36052247667523</c:v>
                </c:pt>
                <c:pt idx="263">
                  <c:v>42.434722433460145</c:v>
                </c:pt>
                <c:pt idx="264">
                  <c:v>42.51000673400682</c:v>
                </c:pt>
                <c:pt idx="265">
                  <c:v>42.58637316561853</c:v>
                </c:pt>
                <c:pt idx="266">
                  <c:v>42.66381954887226</c:v>
                </c:pt>
                <c:pt idx="267">
                  <c:v>42.742343736995515</c:v>
                </c:pt>
                <c:pt idx="268">
                  <c:v>42.82194361525713</c:v>
                </c:pt>
                <c:pt idx="269">
                  <c:v>42.902617100371835</c:v>
                </c:pt>
                <c:pt idx="270">
                  <c:v>42.98436213991779</c:v>
                </c:pt>
                <c:pt idx="271">
                  <c:v>43.06717671176722</c:v>
                </c:pt>
                <c:pt idx="272">
                  <c:v>43.1510588235295</c:v>
                </c:pt>
                <c:pt idx="273">
                  <c:v>43.23600651200661</c:v>
                </c:pt>
                <c:pt idx="274">
                  <c:v>43.32201784266029</c:v>
                </c:pt>
                <c:pt idx="275">
                  <c:v>43.409090909091006</c:v>
                </c:pt>
                <c:pt idx="276">
                  <c:v>43.497223832528285</c:v>
                </c:pt>
                <c:pt idx="277">
                  <c:v>43.58641476133184</c:v>
                </c:pt>
                <c:pt idx="278">
                  <c:v>43.67666187050371</c:v>
                </c:pt>
                <c:pt idx="279">
                  <c:v>43.76796336121079</c:v>
                </c:pt>
                <c:pt idx="280">
                  <c:v>43.860317460317575</c:v>
                </c:pt>
                <c:pt idx="281">
                  <c:v>43.953722419928944</c:v>
                </c:pt>
                <c:pt idx="282">
                  <c:v>44.0481765169426</c:v>
                </c:pt>
                <c:pt idx="283">
                  <c:v>44.143678052611044</c:v>
                </c:pt>
                <c:pt idx="284">
                  <c:v>44.2402253521128</c:v>
                </c:pt>
                <c:pt idx="285">
                  <c:v>44.33781676413268</c:v>
                </c:pt>
                <c:pt idx="286">
                  <c:v>44.4364506604508</c:v>
                </c:pt>
                <c:pt idx="287">
                  <c:v>44.53612543554021</c:v>
                </c:pt>
                <c:pt idx="288">
                  <c:v>44.63683950617298</c:v>
                </c:pt>
                <c:pt idx="289">
                  <c:v>44.73859131103436</c:v>
                </c:pt>
                <c:pt idx="290">
                  <c:v>44.84137931034497</c:v>
                </c:pt>
                <c:pt idx="291">
                  <c:v>44.9452019854908</c:v>
                </c:pt>
                <c:pt idx="292">
                  <c:v>45.050057838660734</c:v>
                </c:pt>
                <c:pt idx="293">
                  <c:v>45.155945392491624</c:v>
                </c:pt>
                <c:pt idx="294">
                  <c:v>45.26286318972049</c:v>
                </c:pt>
                <c:pt idx="295">
                  <c:v>45.37080979284385</c:v>
                </c:pt>
                <c:pt idx="296">
                  <c:v>45.479783783783944</c:v>
                </c:pt>
                <c:pt idx="297">
                  <c:v>45.589783763561705</c:v>
                </c:pt>
                <c:pt idx="298">
                  <c:v>45.70080835197631</c:v>
                </c:pt>
                <c:pt idx="299">
                  <c:v>45.812856187291146</c:v>
                </c:pt>
                <c:pt idx="300">
                  <c:v>45.9259259259261</c:v>
                </c:pt>
                <c:pt idx="301">
                  <c:v>45.925925925925924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'hidden workings'!$L$1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workings'!$L$2:$L$303</c:f>
              <c:numCache>
                <c:ptCount val="302"/>
                <c:pt idx="1">
                  <c:v>39.73466666666667</c:v>
                </c:pt>
                <c:pt idx="2">
                  <c:v>39.472</c:v>
                </c:pt>
                <c:pt idx="3">
                  <c:v>39.212</c:v>
                </c:pt>
                <c:pt idx="4">
                  <c:v>38.95466666666666</c:v>
                </c:pt>
                <c:pt idx="5">
                  <c:v>38.699999999999996</c:v>
                </c:pt>
                <c:pt idx="6">
                  <c:v>38.448</c:v>
                </c:pt>
                <c:pt idx="7">
                  <c:v>38.19866666666667</c:v>
                </c:pt>
                <c:pt idx="8">
                  <c:v>37.952</c:v>
                </c:pt>
                <c:pt idx="9">
                  <c:v>37.708</c:v>
                </c:pt>
                <c:pt idx="10">
                  <c:v>37.46666666666667</c:v>
                </c:pt>
                <c:pt idx="11">
                  <c:v>37.228</c:v>
                </c:pt>
                <c:pt idx="12">
                  <c:v>36.992</c:v>
                </c:pt>
                <c:pt idx="13">
                  <c:v>36.75866666666666</c:v>
                </c:pt>
                <c:pt idx="14">
                  <c:v>36.528</c:v>
                </c:pt>
                <c:pt idx="15">
                  <c:v>36.3</c:v>
                </c:pt>
                <c:pt idx="16">
                  <c:v>36.074666666666666</c:v>
                </c:pt>
                <c:pt idx="17">
                  <c:v>35.852000000000004</c:v>
                </c:pt>
                <c:pt idx="18">
                  <c:v>35.632</c:v>
                </c:pt>
                <c:pt idx="19">
                  <c:v>35.41466666666666</c:v>
                </c:pt>
                <c:pt idx="20">
                  <c:v>35.199999999999996</c:v>
                </c:pt>
                <c:pt idx="21">
                  <c:v>34.988</c:v>
                </c:pt>
                <c:pt idx="22">
                  <c:v>34.778666666666666</c:v>
                </c:pt>
                <c:pt idx="23">
                  <c:v>34.572</c:v>
                </c:pt>
                <c:pt idx="24">
                  <c:v>34.367999999999995</c:v>
                </c:pt>
                <c:pt idx="25">
                  <c:v>34.166666666666664</c:v>
                </c:pt>
                <c:pt idx="26">
                  <c:v>33.967999999999996</c:v>
                </c:pt>
                <c:pt idx="27">
                  <c:v>33.772</c:v>
                </c:pt>
                <c:pt idx="28">
                  <c:v>33.57866666666666</c:v>
                </c:pt>
                <c:pt idx="29">
                  <c:v>33.388</c:v>
                </c:pt>
                <c:pt idx="30">
                  <c:v>33.199999999999996</c:v>
                </c:pt>
                <c:pt idx="31">
                  <c:v>33.01466666666666</c:v>
                </c:pt>
                <c:pt idx="32">
                  <c:v>32.831999999999994</c:v>
                </c:pt>
                <c:pt idx="33">
                  <c:v>32.651999999999994</c:v>
                </c:pt>
                <c:pt idx="34">
                  <c:v>32.474666666666664</c:v>
                </c:pt>
                <c:pt idx="35">
                  <c:v>32.3</c:v>
                </c:pt>
                <c:pt idx="36">
                  <c:v>32.12799999999999</c:v>
                </c:pt>
                <c:pt idx="37">
                  <c:v>31.958666666666662</c:v>
                </c:pt>
                <c:pt idx="38">
                  <c:v>31.791999999999994</c:v>
                </c:pt>
                <c:pt idx="39">
                  <c:v>31.627999999999997</c:v>
                </c:pt>
                <c:pt idx="40">
                  <c:v>31.466666666666665</c:v>
                </c:pt>
                <c:pt idx="41">
                  <c:v>31.308</c:v>
                </c:pt>
                <c:pt idx="42">
                  <c:v>31.151999999999997</c:v>
                </c:pt>
                <c:pt idx="43">
                  <c:v>30.998666666666665</c:v>
                </c:pt>
                <c:pt idx="44">
                  <c:v>30.848</c:v>
                </c:pt>
                <c:pt idx="45">
                  <c:v>30.7</c:v>
                </c:pt>
                <c:pt idx="46">
                  <c:v>30.554666666666666</c:v>
                </c:pt>
                <c:pt idx="47">
                  <c:v>30.412</c:v>
                </c:pt>
                <c:pt idx="48">
                  <c:v>30.272000000000002</c:v>
                </c:pt>
                <c:pt idx="49">
                  <c:v>30.134666666666668</c:v>
                </c:pt>
                <c:pt idx="50">
                  <c:v>30.000000000000004</c:v>
                </c:pt>
                <c:pt idx="51">
                  <c:v>29.868000000000002</c:v>
                </c:pt>
                <c:pt idx="52">
                  <c:v>29.73866666666667</c:v>
                </c:pt>
                <c:pt idx="53">
                  <c:v>29.612000000000002</c:v>
                </c:pt>
                <c:pt idx="54">
                  <c:v>29.488000000000003</c:v>
                </c:pt>
                <c:pt idx="55">
                  <c:v>29.36666666666667</c:v>
                </c:pt>
                <c:pt idx="56">
                  <c:v>29.248000000000005</c:v>
                </c:pt>
                <c:pt idx="57">
                  <c:v>29.132000000000005</c:v>
                </c:pt>
                <c:pt idx="58">
                  <c:v>29.01866666666667</c:v>
                </c:pt>
                <c:pt idx="59">
                  <c:v>28.908000000000005</c:v>
                </c:pt>
                <c:pt idx="60">
                  <c:v>28.800000000000004</c:v>
                </c:pt>
                <c:pt idx="61">
                  <c:v>28.69466666666667</c:v>
                </c:pt>
                <c:pt idx="62">
                  <c:v>28.592000000000002</c:v>
                </c:pt>
                <c:pt idx="63">
                  <c:v>28.492000000000004</c:v>
                </c:pt>
                <c:pt idx="64">
                  <c:v>28.39466666666667</c:v>
                </c:pt>
                <c:pt idx="65">
                  <c:v>28.300000000000004</c:v>
                </c:pt>
                <c:pt idx="66">
                  <c:v>28.208000000000006</c:v>
                </c:pt>
                <c:pt idx="67">
                  <c:v>28.11866666666667</c:v>
                </c:pt>
                <c:pt idx="68">
                  <c:v>28.032000000000004</c:v>
                </c:pt>
                <c:pt idx="69">
                  <c:v>27.948000000000004</c:v>
                </c:pt>
                <c:pt idx="70">
                  <c:v>27.86666666666667</c:v>
                </c:pt>
                <c:pt idx="71">
                  <c:v>27.788000000000004</c:v>
                </c:pt>
                <c:pt idx="72">
                  <c:v>27.712000000000003</c:v>
                </c:pt>
                <c:pt idx="73">
                  <c:v>27.63866666666667</c:v>
                </c:pt>
                <c:pt idx="74">
                  <c:v>27.568000000000005</c:v>
                </c:pt>
                <c:pt idx="75">
                  <c:v>27.500000000000004</c:v>
                </c:pt>
                <c:pt idx="76">
                  <c:v>27.434666666666672</c:v>
                </c:pt>
                <c:pt idx="77">
                  <c:v>27.372000000000003</c:v>
                </c:pt>
                <c:pt idx="78">
                  <c:v>27.312000000000005</c:v>
                </c:pt>
                <c:pt idx="79">
                  <c:v>27.254666666666672</c:v>
                </c:pt>
                <c:pt idx="80">
                  <c:v>27.200000000000003</c:v>
                </c:pt>
                <c:pt idx="81">
                  <c:v>27.148000000000003</c:v>
                </c:pt>
                <c:pt idx="82">
                  <c:v>27.098666666666666</c:v>
                </c:pt>
                <c:pt idx="83">
                  <c:v>27.052</c:v>
                </c:pt>
                <c:pt idx="84">
                  <c:v>27.008000000000003</c:v>
                </c:pt>
                <c:pt idx="85">
                  <c:v>26.96666666666667</c:v>
                </c:pt>
                <c:pt idx="86">
                  <c:v>26.928000000000004</c:v>
                </c:pt>
                <c:pt idx="87">
                  <c:v>26.892000000000003</c:v>
                </c:pt>
                <c:pt idx="88">
                  <c:v>26.858666666666668</c:v>
                </c:pt>
                <c:pt idx="89">
                  <c:v>26.828000000000003</c:v>
                </c:pt>
                <c:pt idx="90">
                  <c:v>26.8</c:v>
                </c:pt>
                <c:pt idx="91">
                  <c:v>26.77466666666667</c:v>
                </c:pt>
                <c:pt idx="92">
                  <c:v>26.752</c:v>
                </c:pt>
                <c:pt idx="93">
                  <c:v>26.732</c:v>
                </c:pt>
                <c:pt idx="94">
                  <c:v>26.714666666666666</c:v>
                </c:pt>
                <c:pt idx="95">
                  <c:v>26.699999999999996</c:v>
                </c:pt>
                <c:pt idx="96">
                  <c:v>26.688</c:v>
                </c:pt>
                <c:pt idx="97">
                  <c:v>26.678666666666665</c:v>
                </c:pt>
                <c:pt idx="98">
                  <c:v>26.671999999999997</c:v>
                </c:pt>
                <c:pt idx="99">
                  <c:v>26.668</c:v>
                </c:pt>
                <c:pt idx="100">
                  <c:v>26.666666666666664</c:v>
                </c:pt>
                <c:pt idx="101">
                  <c:v>26.667999999999996</c:v>
                </c:pt>
                <c:pt idx="102">
                  <c:v>26.671999999999993</c:v>
                </c:pt>
                <c:pt idx="103">
                  <c:v>26.67866666666666</c:v>
                </c:pt>
                <c:pt idx="104">
                  <c:v>26.687999999999995</c:v>
                </c:pt>
                <c:pt idx="105">
                  <c:v>26.699999999999992</c:v>
                </c:pt>
                <c:pt idx="106">
                  <c:v>26.71466666666666</c:v>
                </c:pt>
                <c:pt idx="107">
                  <c:v>26.731999999999992</c:v>
                </c:pt>
                <c:pt idx="108">
                  <c:v>26.751999999999992</c:v>
                </c:pt>
                <c:pt idx="109">
                  <c:v>26.774666666666658</c:v>
                </c:pt>
                <c:pt idx="110">
                  <c:v>26.79999999999999</c:v>
                </c:pt>
                <c:pt idx="111">
                  <c:v>26.82799999999999</c:v>
                </c:pt>
                <c:pt idx="112">
                  <c:v>26.858666666666657</c:v>
                </c:pt>
                <c:pt idx="113">
                  <c:v>26.89199999999999</c:v>
                </c:pt>
                <c:pt idx="114">
                  <c:v>26.927999999999987</c:v>
                </c:pt>
                <c:pt idx="115">
                  <c:v>26.966666666666654</c:v>
                </c:pt>
                <c:pt idx="116">
                  <c:v>27.007999999999985</c:v>
                </c:pt>
                <c:pt idx="117">
                  <c:v>27.051999999999982</c:v>
                </c:pt>
                <c:pt idx="118">
                  <c:v>27.09866666666665</c:v>
                </c:pt>
                <c:pt idx="119">
                  <c:v>27.147999999999985</c:v>
                </c:pt>
                <c:pt idx="120">
                  <c:v>27.199999999999985</c:v>
                </c:pt>
                <c:pt idx="121">
                  <c:v>27.254666666666644</c:v>
                </c:pt>
                <c:pt idx="122">
                  <c:v>27.311999999999976</c:v>
                </c:pt>
                <c:pt idx="123">
                  <c:v>27.371999999999975</c:v>
                </c:pt>
                <c:pt idx="124">
                  <c:v>27.434666666666644</c:v>
                </c:pt>
                <c:pt idx="125">
                  <c:v>27.499999999999975</c:v>
                </c:pt>
                <c:pt idx="126">
                  <c:v>27.567999999999973</c:v>
                </c:pt>
                <c:pt idx="127">
                  <c:v>27.638666666666637</c:v>
                </c:pt>
                <c:pt idx="128">
                  <c:v>27.711999999999968</c:v>
                </c:pt>
                <c:pt idx="129">
                  <c:v>27.78799999999997</c:v>
                </c:pt>
                <c:pt idx="130">
                  <c:v>27.866666666666635</c:v>
                </c:pt>
                <c:pt idx="131">
                  <c:v>27.947999999999965</c:v>
                </c:pt>
                <c:pt idx="132">
                  <c:v>28.031999999999968</c:v>
                </c:pt>
                <c:pt idx="133">
                  <c:v>28.11866666666663</c:v>
                </c:pt>
                <c:pt idx="134">
                  <c:v>28.207999999999963</c:v>
                </c:pt>
                <c:pt idx="135">
                  <c:v>28.299999999999965</c:v>
                </c:pt>
                <c:pt idx="136">
                  <c:v>28.39466666666663</c:v>
                </c:pt>
                <c:pt idx="137">
                  <c:v>28.491999999999962</c:v>
                </c:pt>
                <c:pt idx="138">
                  <c:v>28.59199999999996</c:v>
                </c:pt>
                <c:pt idx="139">
                  <c:v>28.694666666666624</c:v>
                </c:pt>
                <c:pt idx="140">
                  <c:v>28.799999999999958</c:v>
                </c:pt>
                <c:pt idx="141">
                  <c:v>28.907999999999955</c:v>
                </c:pt>
                <c:pt idx="142">
                  <c:v>29.018666666666622</c:v>
                </c:pt>
                <c:pt idx="143">
                  <c:v>29.131999999999955</c:v>
                </c:pt>
                <c:pt idx="144">
                  <c:v>29.24799999999995</c:v>
                </c:pt>
                <c:pt idx="145">
                  <c:v>29.366666666666617</c:v>
                </c:pt>
                <c:pt idx="146">
                  <c:v>29.487999999999946</c:v>
                </c:pt>
                <c:pt idx="147">
                  <c:v>29.611999999999945</c:v>
                </c:pt>
                <c:pt idx="148">
                  <c:v>29.73866666666661</c:v>
                </c:pt>
                <c:pt idx="149">
                  <c:v>29.867999999999945</c:v>
                </c:pt>
                <c:pt idx="150">
                  <c:v>29.999999999999943</c:v>
                </c:pt>
                <c:pt idx="151">
                  <c:v>30.134666666666607</c:v>
                </c:pt>
                <c:pt idx="152">
                  <c:v>30.27199999999994</c:v>
                </c:pt>
                <c:pt idx="153">
                  <c:v>30.41199999999994</c:v>
                </c:pt>
                <c:pt idx="154">
                  <c:v>30.554666666666602</c:v>
                </c:pt>
                <c:pt idx="155">
                  <c:v>30.699999999999932</c:v>
                </c:pt>
                <c:pt idx="156">
                  <c:v>30.847999999999935</c:v>
                </c:pt>
                <c:pt idx="157">
                  <c:v>30.9986666666666</c:v>
                </c:pt>
                <c:pt idx="158">
                  <c:v>31.15199999999993</c:v>
                </c:pt>
                <c:pt idx="159">
                  <c:v>31.30799999999993</c:v>
                </c:pt>
                <c:pt idx="160">
                  <c:v>31.46666666666659</c:v>
                </c:pt>
                <c:pt idx="161">
                  <c:v>31.627999999999922</c:v>
                </c:pt>
                <c:pt idx="162">
                  <c:v>31.79199999999993</c:v>
                </c:pt>
                <c:pt idx="163">
                  <c:v>31.958666666666595</c:v>
                </c:pt>
                <c:pt idx="164">
                  <c:v>32.12799999999993</c:v>
                </c:pt>
                <c:pt idx="165">
                  <c:v>32.29999999999993</c:v>
                </c:pt>
                <c:pt idx="166">
                  <c:v>32.4746666666666</c:v>
                </c:pt>
                <c:pt idx="167">
                  <c:v>32.65199999999994</c:v>
                </c:pt>
                <c:pt idx="168">
                  <c:v>32.83199999999994</c:v>
                </c:pt>
                <c:pt idx="169">
                  <c:v>33.014666666666606</c:v>
                </c:pt>
                <c:pt idx="170">
                  <c:v>33.19999999999994</c:v>
                </c:pt>
                <c:pt idx="171">
                  <c:v>33.38799999999994</c:v>
                </c:pt>
                <c:pt idx="172">
                  <c:v>33.578666666666614</c:v>
                </c:pt>
                <c:pt idx="173">
                  <c:v>33.77199999999995</c:v>
                </c:pt>
                <c:pt idx="174">
                  <c:v>33.967999999999954</c:v>
                </c:pt>
                <c:pt idx="175">
                  <c:v>34.16666666666662</c:v>
                </c:pt>
                <c:pt idx="176">
                  <c:v>34.36799999999995</c:v>
                </c:pt>
                <c:pt idx="177">
                  <c:v>34.57199999999996</c:v>
                </c:pt>
                <c:pt idx="178">
                  <c:v>34.77866666666663</c:v>
                </c:pt>
                <c:pt idx="179">
                  <c:v>34.987999999999964</c:v>
                </c:pt>
                <c:pt idx="180">
                  <c:v>35.19999999999997</c:v>
                </c:pt>
                <c:pt idx="181">
                  <c:v>35.41466666666663</c:v>
                </c:pt>
                <c:pt idx="182">
                  <c:v>35.63199999999997</c:v>
                </c:pt>
                <c:pt idx="183">
                  <c:v>35.851999999999975</c:v>
                </c:pt>
                <c:pt idx="184">
                  <c:v>36.07466666666664</c:v>
                </c:pt>
                <c:pt idx="185">
                  <c:v>36.299999999999976</c:v>
                </c:pt>
                <c:pt idx="186">
                  <c:v>36.527999999999984</c:v>
                </c:pt>
                <c:pt idx="187">
                  <c:v>36.75866666666665</c:v>
                </c:pt>
                <c:pt idx="188">
                  <c:v>36.99199999999998</c:v>
                </c:pt>
                <c:pt idx="189">
                  <c:v>37.22799999999999</c:v>
                </c:pt>
                <c:pt idx="190">
                  <c:v>37.46666666666666</c:v>
                </c:pt>
                <c:pt idx="191">
                  <c:v>37.708</c:v>
                </c:pt>
                <c:pt idx="192">
                  <c:v>37.952000000000005</c:v>
                </c:pt>
                <c:pt idx="193">
                  <c:v>38.198666666666675</c:v>
                </c:pt>
                <c:pt idx="194">
                  <c:v>38.44800000000001</c:v>
                </c:pt>
                <c:pt idx="195">
                  <c:v>38.70000000000002</c:v>
                </c:pt>
                <c:pt idx="196">
                  <c:v>38.95466666666668</c:v>
                </c:pt>
                <c:pt idx="197">
                  <c:v>39.21200000000002</c:v>
                </c:pt>
                <c:pt idx="198">
                  <c:v>39.47200000000003</c:v>
                </c:pt>
                <c:pt idx="199">
                  <c:v>39.73466666666669</c:v>
                </c:pt>
                <c:pt idx="200">
                  <c:v>40.00000000000003</c:v>
                </c:pt>
                <c:pt idx="201">
                  <c:v>40.26800000000003</c:v>
                </c:pt>
                <c:pt idx="202">
                  <c:v>40.53866666666671</c:v>
                </c:pt>
                <c:pt idx="203">
                  <c:v>40.81200000000005</c:v>
                </c:pt>
                <c:pt idx="204">
                  <c:v>41.088000000000044</c:v>
                </c:pt>
                <c:pt idx="205">
                  <c:v>41.36666666666672</c:v>
                </c:pt>
                <c:pt idx="206">
                  <c:v>41.64800000000005</c:v>
                </c:pt>
                <c:pt idx="207">
                  <c:v>41.93200000000005</c:v>
                </c:pt>
                <c:pt idx="208">
                  <c:v>42.218666666666735</c:v>
                </c:pt>
                <c:pt idx="209">
                  <c:v>42.508000000000074</c:v>
                </c:pt>
                <c:pt idx="210">
                  <c:v>42.800000000000075</c:v>
                </c:pt>
                <c:pt idx="211">
                  <c:v>43.094666666666754</c:v>
                </c:pt>
                <c:pt idx="212">
                  <c:v>43.39200000000008</c:v>
                </c:pt>
                <c:pt idx="213">
                  <c:v>43.69200000000009</c:v>
                </c:pt>
                <c:pt idx="214">
                  <c:v>43.99466666666677</c:v>
                </c:pt>
                <c:pt idx="215">
                  <c:v>44.300000000000104</c:v>
                </c:pt>
                <c:pt idx="216">
                  <c:v>44.608000000000104</c:v>
                </c:pt>
                <c:pt idx="217">
                  <c:v>44.91866666666679</c:v>
                </c:pt>
                <c:pt idx="218">
                  <c:v>45.23200000000011</c:v>
                </c:pt>
                <c:pt idx="219">
                  <c:v>45.54800000000012</c:v>
                </c:pt>
                <c:pt idx="220">
                  <c:v>45.8666666666668</c:v>
                </c:pt>
                <c:pt idx="221">
                  <c:v>46.18800000000014</c:v>
                </c:pt>
                <c:pt idx="222">
                  <c:v>46.51200000000014</c:v>
                </c:pt>
                <c:pt idx="223">
                  <c:v>46.83866666666681</c:v>
                </c:pt>
                <c:pt idx="224">
                  <c:v>47.168000000000156</c:v>
                </c:pt>
                <c:pt idx="225">
                  <c:v>47.500000000000156</c:v>
                </c:pt>
                <c:pt idx="226">
                  <c:v>47.834666666666834</c:v>
                </c:pt>
                <c:pt idx="227">
                  <c:v>48.17200000000016</c:v>
                </c:pt>
                <c:pt idx="228">
                  <c:v>48.51200000000017</c:v>
                </c:pt>
                <c:pt idx="229">
                  <c:v>48.85466666666686</c:v>
                </c:pt>
                <c:pt idx="230">
                  <c:v>49.200000000000195</c:v>
                </c:pt>
                <c:pt idx="231">
                  <c:v>49.5480000000002</c:v>
                </c:pt>
                <c:pt idx="232">
                  <c:v>49.89866666666687</c:v>
                </c:pt>
                <c:pt idx="233">
                  <c:v>50.2520000000002</c:v>
                </c:pt>
                <c:pt idx="234">
                  <c:v>50.6080000000002</c:v>
                </c:pt>
                <c:pt idx="235">
                  <c:v>50.96666666666688</c:v>
                </c:pt>
                <c:pt idx="236">
                  <c:v>51.32800000000024</c:v>
                </c:pt>
                <c:pt idx="237">
                  <c:v>51.692000000000235</c:v>
                </c:pt>
                <c:pt idx="238">
                  <c:v>52.05866666666691</c:v>
                </c:pt>
                <c:pt idx="239">
                  <c:v>52.428000000000246</c:v>
                </c:pt>
                <c:pt idx="240">
                  <c:v>52.80000000000025</c:v>
                </c:pt>
                <c:pt idx="241">
                  <c:v>53.17466666666694</c:v>
                </c:pt>
                <c:pt idx="242">
                  <c:v>53.55200000000028</c:v>
                </c:pt>
                <c:pt idx="243">
                  <c:v>53.93200000000027</c:v>
                </c:pt>
                <c:pt idx="244">
                  <c:v>54.31466666666695</c:v>
                </c:pt>
                <c:pt idx="245">
                  <c:v>54.70000000000029</c:v>
                </c:pt>
                <c:pt idx="246">
                  <c:v>55.08800000000031</c:v>
                </c:pt>
                <c:pt idx="247">
                  <c:v>55.47866666666698</c:v>
                </c:pt>
                <c:pt idx="248">
                  <c:v>55.87200000000031</c:v>
                </c:pt>
                <c:pt idx="249">
                  <c:v>56.26800000000033</c:v>
                </c:pt>
                <c:pt idx="250">
                  <c:v>56.66666666666701</c:v>
                </c:pt>
                <c:pt idx="251">
                  <c:v>57.068000000000325</c:v>
                </c:pt>
                <c:pt idx="252">
                  <c:v>57.472000000000335</c:v>
                </c:pt>
                <c:pt idx="253">
                  <c:v>57.87866666666703</c:v>
                </c:pt>
                <c:pt idx="254">
                  <c:v>58.288000000000366</c:v>
                </c:pt>
                <c:pt idx="255">
                  <c:v>58.70000000000036</c:v>
                </c:pt>
                <c:pt idx="256">
                  <c:v>59.11466666666705</c:v>
                </c:pt>
                <c:pt idx="257">
                  <c:v>59.53200000000038</c:v>
                </c:pt>
                <c:pt idx="258">
                  <c:v>59.952000000000396</c:v>
                </c:pt>
                <c:pt idx="259">
                  <c:v>60.37466666666707</c:v>
                </c:pt>
                <c:pt idx="260">
                  <c:v>60.80000000000042</c:v>
                </c:pt>
                <c:pt idx="261">
                  <c:v>61.22800000000042</c:v>
                </c:pt>
                <c:pt idx="262">
                  <c:v>61.6586666666671</c:v>
                </c:pt>
                <c:pt idx="263">
                  <c:v>62.09200000000044</c:v>
                </c:pt>
                <c:pt idx="264">
                  <c:v>62.52800000000046</c:v>
                </c:pt>
                <c:pt idx="265">
                  <c:v>62.96666666666714</c:v>
                </c:pt>
                <c:pt idx="266">
                  <c:v>63.408000000000456</c:v>
                </c:pt>
                <c:pt idx="267">
                  <c:v>63.85200000000049</c:v>
                </c:pt>
                <c:pt idx="268">
                  <c:v>64.29866666666716</c:v>
                </c:pt>
                <c:pt idx="269">
                  <c:v>64.74800000000049</c:v>
                </c:pt>
                <c:pt idx="270">
                  <c:v>65.2000000000005</c:v>
                </c:pt>
                <c:pt idx="271">
                  <c:v>65.65466666666718</c:v>
                </c:pt>
                <c:pt idx="272">
                  <c:v>66.1120000000005</c:v>
                </c:pt>
                <c:pt idx="273">
                  <c:v>66.57200000000053</c:v>
                </c:pt>
                <c:pt idx="274">
                  <c:v>67.03466666666722</c:v>
                </c:pt>
                <c:pt idx="275">
                  <c:v>67.50000000000054</c:v>
                </c:pt>
                <c:pt idx="276">
                  <c:v>67.96800000000056</c:v>
                </c:pt>
                <c:pt idx="277">
                  <c:v>68.43866666666725</c:v>
                </c:pt>
                <c:pt idx="278">
                  <c:v>68.91200000000057</c:v>
                </c:pt>
                <c:pt idx="279">
                  <c:v>69.38800000000059</c:v>
                </c:pt>
                <c:pt idx="280">
                  <c:v>69.86666666666727</c:v>
                </c:pt>
                <c:pt idx="281">
                  <c:v>70.34800000000061</c:v>
                </c:pt>
                <c:pt idx="282">
                  <c:v>70.83200000000063</c:v>
                </c:pt>
                <c:pt idx="283">
                  <c:v>71.31866666666731</c:v>
                </c:pt>
                <c:pt idx="284">
                  <c:v>71.80800000000063</c:v>
                </c:pt>
                <c:pt idx="285">
                  <c:v>72.30000000000067</c:v>
                </c:pt>
                <c:pt idx="286">
                  <c:v>72.79466666666733</c:v>
                </c:pt>
                <c:pt idx="287">
                  <c:v>73.29200000000067</c:v>
                </c:pt>
                <c:pt idx="288">
                  <c:v>73.79200000000068</c:v>
                </c:pt>
                <c:pt idx="289">
                  <c:v>74.29466666666737</c:v>
                </c:pt>
                <c:pt idx="290">
                  <c:v>74.8000000000007</c:v>
                </c:pt>
                <c:pt idx="291">
                  <c:v>75.30800000000072</c:v>
                </c:pt>
                <c:pt idx="292">
                  <c:v>75.81866666666741</c:v>
                </c:pt>
                <c:pt idx="293">
                  <c:v>76.33200000000073</c:v>
                </c:pt>
                <c:pt idx="294">
                  <c:v>76.84800000000075</c:v>
                </c:pt>
                <c:pt idx="295">
                  <c:v>77.36666666666743</c:v>
                </c:pt>
                <c:pt idx="296">
                  <c:v>77.88800000000077</c:v>
                </c:pt>
                <c:pt idx="297">
                  <c:v>78.41200000000079</c:v>
                </c:pt>
                <c:pt idx="298">
                  <c:v>78.93866666666747</c:v>
                </c:pt>
                <c:pt idx="299">
                  <c:v>79.46800000000081</c:v>
                </c:pt>
                <c:pt idx="300">
                  <c:v>80.00000000000081</c:v>
                </c:pt>
                <c:pt idx="301">
                  <c:v>79.99999999999999</c:v>
                </c:pt>
              </c:numCache>
            </c:numRef>
          </c:val>
          <c:smooth val="0"/>
        </c:ser>
        <c:ser>
          <c:idx val="10"/>
          <c:order val="8"/>
          <c:tx>
            <c:v>MR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'hidden workings'!$X$2:$X$301</c:f>
              <c:numCache>
                <c:ptCount val="300"/>
                <c:pt idx="0">
                  <c:v>90</c:v>
                </c:pt>
                <c:pt idx="1">
                  <c:v>89.6</c:v>
                </c:pt>
                <c:pt idx="2">
                  <c:v>89.2</c:v>
                </c:pt>
                <c:pt idx="3">
                  <c:v>88.8</c:v>
                </c:pt>
                <c:pt idx="4">
                  <c:v>88.4</c:v>
                </c:pt>
                <c:pt idx="5">
                  <c:v>88</c:v>
                </c:pt>
                <c:pt idx="6">
                  <c:v>87.6</c:v>
                </c:pt>
                <c:pt idx="7">
                  <c:v>87.2</c:v>
                </c:pt>
                <c:pt idx="8">
                  <c:v>86.8</c:v>
                </c:pt>
                <c:pt idx="9">
                  <c:v>86.4</c:v>
                </c:pt>
                <c:pt idx="10">
                  <c:v>86</c:v>
                </c:pt>
                <c:pt idx="11">
                  <c:v>85.6</c:v>
                </c:pt>
                <c:pt idx="12">
                  <c:v>85.2</c:v>
                </c:pt>
                <c:pt idx="13">
                  <c:v>84.8</c:v>
                </c:pt>
                <c:pt idx="14">
                  <c:v>84.4</c:v>
                </c:pt>
                <c:pt idx="15">
                  <c:v>84</c:v>
                </c:pt>
                <c:pt idx="16">
                  <c:v>83.6</c:v>
                </c:pt>
                <c:pt idx="17">
                  <c:v>83.2</c:v>
                </c:pt>
                <c:pt idx="18">
                  <c:v>82.8</c:v>
                </c:pt>
                <c:pt idx="19">
                  <c:v>82.39999999999999</c:v>
                </c:pt>
                <c:pt idx="20">
                  <c:v>82</c:v>
                </c:pt>
                <c:pt idx="21">
                  <c:v>81.6</c:v>
                </c:pt>
                <c:pt idx="22">
                  <c:v>81.2</c:v>
                </c:pt>
                <c:pt idx="23">
                  <c:v>80.8</c:v>
                </c:pt>
                <c:pt idx="24">
                  <c:v>80.39999999999999</c:v>
                </c:pt>
                <c:pt idx="25">
                  <c:v>80</c:v>
                </c:pt>
                <c:pt idx="26">
                  <c:v>79.6</c:v>
                </c:pt>
                <c:pt idx="27">
                  <c:v>79.19999999999999</c:v>
                </c:pt>
                <c:pt idx="28">
                  <c:v>78.8</c:v>
                </c:pt>
                <c:pt idx="29">
                  <c:v>78.39999999999999</c:v>
                </c:pt>
                <c:pt idx="30">
                  <c:v>78</c:v>
                </c:pt>
                <c:pt idx="31">
                  <c:v>77.6</c:v>
                </c:pt>
                <c:pt idx="32">
                  <c:v>77.19999999999999</c:v>
                </c:pt>
                <c:pt idx="33">
                  <c:v>76.8</c:v>
                </c:pt>
                <c:pt idx="34">
                  <c:v>76.39999999999999</c:v>
                </c:pt>
                <c:pt idx="35">
                  <c:v>76</c:v>
                </c:pt>
                <c:pt idx="36">
                  <c:v>75.6</c:v>
                </c:pt>
                <c:pt idx="37">
                  <c:v>75.19999999999999</c:v>
                </c:pt>
                <c:pt idx="38">
                  <c:v>74.8</c:v>
                </c:pt>
                <c:pt idx="39">
                  <c:v>74.39999999999999</c:v>
                </c:pt>
                <c:pt idx="40">
                  <c:v>74</c:v>
                </c:pt>
                <c:pt idx="41">
                  <c:v>73.6</c:v>
                </c:pt>
                <c:pt idx="42">
                  <c:v>73.19999999999999</c:v>
                </c:pt>
                <c:pt idx="43">
                  <c:v>72.8</c:v>
                </c:pt>
                <c:pt idx="44">
                  <c:v>72.4</c:v>
                </c:pt>
                <c:pt idx="45">
                  <c:v>72</c:v>
                </c:pt>
                <c:pt idx="46">
                  <c:v>71.6</c:v>
                </c:pt>
                <c:pt idx="47">
                  <c:v>71.2</c:v>
                </c:pt>
                <c:pt idx="48">
                  <c:v>70.80000000000001</c:v>
                </c:pt>
                <c:pt idx="49">
                  <c:v>70.4</c:v>
                </c:pt>
                <c:pt idx="50">
                  <c:v>70</c:v>
                </c:pt>
                <c:pt idx="51">
                  <c:v>69.60000000000001</c:v>
                </c:pt>
                <c:pt idx="52">
                  <c:v>69.20000000000002</c:v>
                </c:pt>
                <c:pt idx="53">
                  <c:v>68.80000000000001</c:v>
                </c:pt>
                <c:pt idx="54">
                  <c:v>68.4</c:v>
                </c:pt>
                <c:pt idx="55">
                  <c:v>68.00000000000001</c:v>
                </c:pt>
                <c:pt idx="56">
                  <c:v>67.60000000000002</c:v>
                </c:pt>
                <c:pt idx="57">
                  <c:v>67.20000000000002</c:v>
                </c:pt>
                <c:pt idx="58">
                  <c:v>66.80000000000001</c:v>
                </c:pt>
                <c:pt idx="59">
                  <c:v>66.40000000000002</c:v>
                </c:pt>
                <c:pt idx="60">
                  <c:v>66.00000000000003</c:v>
                </c:pt>
                <c:pt idx="61">
                  <c:v>65.60000000000002</c:v>
                </c:pt>
                <c:pt idx="62">
                  <c:v>65.20000000000002</c:v>
                </c:pt>
                <c:pt idx="63">
                  <c:v>64.80000000000003</c:v>
                </c:pt>
                <c:pt idx="64">
                  <c:v>64.40000000000003</c:v>
                </c:pt>
                <c:pt idx="65">
                  <c:v>64.00000000000003</c:v>
                </c:pt>
                <c:pt idx="66">
                  <c:v>63.60000000000003</c:v>
                </c:pt>
                <c:pt idx="67">
                  <c:v>63.20000000000003</c:v>
                </c:pt>
                <c:pt idx="68">
                  <c:v>62.80000000000003</c:v>
                </c:pt>
                <c:pt idx="69">
                  <c:v>62.400000000000034</c:v>
                </c:pt>
                <c:pt idx="70">
                  <c:v>62.000000000000036</c:v>
                </c:pt>
                <c:pt idx="71">
                  <c:v>61.60000000000004</c:v>
                </c:pt>
                <c:pt idx="72">
                  <c:v>61.20000000000004</c:v>
                </c:pt>
                <c:pt idx="73">
                  <c:v>60.80000000000004</c:v>
                </c:pt>
                <c:pt idx="74">
                  <c:v>60.40000000000004</c:v>
                </c:pt>
                <c:pt idx="75">
                  <c:v>60.00000000000004</c:v>
                </c:pt>
                <c:pt idx="76">
                  <c:v>59.600000000000044</c:v>
                </c:pt>
                <c:pt idx="77">
                  <c:v>59.200000000000045</c:v>
                </c:pt>
                <c:pt idx="78">
                  <c:v>58.80000000000005</c:v>
                </c:pt>
                <c:pt idx="79">
                  <c:v>58.40000000000005</c:v>
                </c:pt>
                <c:pt idx="80">
                  <c:v>58.00000000000005</c:v>
                </c:pt>
                <c:pt idx="81">
                  <c:v>57.60000000000005</c:v>
                </c:pt>
                <c:pt idx="82">
                  <c:v>57.20000000000005</c:v>
                </c:pt>
                <c:pt idx="83">
                  <c:v>56.800000000000054</c:v>
                </c:pt>
                <c:pt idx="84">
                  <c:v>56.400000000000055</c:v>
                </c:pt>
                <c:pt idx="85">
                  <c:v>56.00000000000006</c:v>
                </c:pt>
                <c:pt idx="86">
                  <c:v>55.60000000000006</c:v>
                </c:pt>
                <c:pt idx="87">
                  <c:v>55.20000000000006</c:v>
                </c:pt>
                <c:pt idx="88">
                  <c:v>54.80000000000006</c:v>
                </c:pt>
                <c:pt idx="89">
                  <c:v>54.40000000000006</c:v>
                </c:pt>
                <c:pt idx="90">
                  <c:v>54.000000000000064</c:v>
                </c:pt>
                <c:pt idx="91">
                  <c:v>53.600000000000065</c:v>
                </c:pt>
                <c:pt idx="92">
                  <c:v>53.20000000000007</c:v>
                </c:pt>
                <c:pt idx="93">
                  <c:v>52.80000000000007</c:v>
                </c:pt>
                <c:pt idx="94">
                  <c:v>52.40000000000007</c:v>
                </c:pt>
                <c:pt idx="95">
                  <c:v>52.00000000000007</c:v>
                </c:pt>
                <c:pt idx="96">
                  <c:v>51.60000000000007</c:v>
                </c:pt>
                <c:pt idx="97">
                  <c:v>51.200000000000074</c:v>
                </c:pt>
                <c:pt idx="98">
                  <c:v>50.800000000000075</c:v>
                </c:pt>
                <c:pt idx="99">
                  <c:v>50.40000000000008</c:v>
                </c:pt>
                <c:pt idx="100">
                  <c:v>50.00000000000008</c:v>
                </c:pt>
                <c:pt idx="101">
                  <c:v>49.60000000000008</c:v>
                </c:pt>
                <c:pt idx="102">
                  <c:v>49.20000000000008</c:v>
                </c:pt>
                <c:pt idx="103">
                  <c:v>48.80000000000008</c:v>
                </c:pt>
                <c:pt idx="104">
                  <c:v>48.400000000000084</c:v>
                </c:pt>
                <c:pt idx="105">
                  <c:v>48.000000000000085</c:v>
                </c:pt>
                <c:pt idx="106">
                  <c:v>47.60000000000009</c:v>
                </c:pt>
                <c:pt idx="107">
                  <c:v>47.20000000000009</c:v>
                </c:pt>
                <c:pt idx="108">
                  <c:v>46.80000000000009</c:v>
                </c:pt>
                <c:pt idx="109">
                  <c:v>46.40000000000009</c:v>
                </c:pt>
                <c:pt idx="110">
                  <c:v>46.00000000000009</c:v>
                </c:pt>
                <c:pt idx="111">
                  <c:v>45.600000000000094</c:v>
                </c:pt>
                <c:pt idx="112">
                  <c:v>45.200000000000095</c:v>
                </c:pt>
                <c:pt idx="113">
                  <c:v>44.8000000000001</c:v>
                </c:pt>
                <c:pt idx="114">
                  <c:v>44.4000000000001</c:v>
                </c:pt>
                <c:pt idx="115">
                  <c:v>44.0000000000001</c:v>
                </c:pt>
                <c:pt idx="116">
                  <c:v>43.6000000000001</c:v>
                </c:pt>
                <c:pt idx="117">
                  <c:v>43.2000000000001</c:v>
                </c:pt>
                <c:pt idx="118">
                  <c:v>42.800000000000104</c:v>
                </c:pt>
                <c:pt idx="119">
                  <c:v>42.400000000000105</c:v>
                </c:pt>
                <c:pt idx="120">
                  <c:v>42.00000000000011</c:v>
                </c:pt>
                <c:pt idx="121">
                  <c:v>41.60000000000011</c:v>
                </c:pt>
                <c:pt idx="122">
                  <c:v>41.20000000000011</c:v>
                </c:pt>
                <c:pt idx="123">
                  <c:v>40.80000000000011</c:v>
                </c:pt>
                <c:pt idx="124">
                  <c:v>40.40000000000011</c:v>
                </c:pt>
                <c:pt idx="125">
                  <c:v>40.000000000000114</c:v>
                </c:pt>
                <c:pt idx="126">
                  <c:v>39.600000000000115</c:v>
                </c:pt>
                <c:pt idx="127">
                  <c:v>39.20000000000012</c:v>
                </c:pt>
                <c:pt idx="128">
                  <c:v>38.80000000000012</c:v>
                </c:pt>
                <c:pt idx="129">
                  <c:v>38.40000000000012</c:v>
                </c:pt>
                <c:pt idx="130">
                  <c:v>38.00000000000012</c:v>
                </c:pt>
                <c:pt idx="131">
                  <c:v>37.60000000000012</c:v>
                </c:pt>
                <c:pt idx="132">
                  <c:v>37.200000000000124</c:v>
                </c:pt>
                <c:pt idx="133">
                  <c:v>36.800000000000125</c:v>
                </c:pt>
                <c:pt idx="134">
                  <c:v>36.40000000000013</c:v>
                </c:pt>
                <c:pt idx="135">
                  <c:v>36.00000000000013</c:v>
                </c:pt>
                <c:pt idx="136">
                  <c:v>35.60000000000013</c:v>
                </c:pt>
                <c:pt idx="137">
                  <c:v>35.20000000000013</c:v>
                </c:pt>
                <c:pt idx="138">
                  <c:v>34.80000000000013</c:v>
                </c:pt>
                <c:pt idx="139">
                  <c:v>34.400000000000134</c:v>
                </c:pt>
                <c:pt idx="140">
                  <c:v>34.000000000000135</c:v>
                </c:pt>
                <c:pt idx="141">
                  <c:v>33.600000000000136</c:v>
                </c:pt>
                <c:pt idx="142">
                  <c:v>33.20000000000014</c:v>
                </c:pt>
                <c:pt idx="143">
                  <c:v>32.80000000000014</c:v>
                </c:pt>
                <c:pt idx="144">
                  <c:v>32.40000000000014</c:v>
                </c:pt>
                <c:pt idx="145">
                  <c:v>32.00000000000014</c:v>
                </c:pt>
                <c:pt idx="146">
                  <c:v>31.600000000000144</c:v>
                </c:pt>
                <c:pt idx="147">
                  <c:v>31.200000000000145</c:v>
                </c:pt>
                <c:pt idx="148">
                  <c:v>30.800000000000146</c:v>
                </c:pt>
                <c:pt idx="149">
                  <c:v>30.400000000000148</c:v>
                </c:pt>
                <c:pt idx="150">
                  <c:v>30.00000000000015</c:v>
                </c:pt>
                <c:pt idx="151">
                  <c:v>29.60000000000015</c:v>
                </c:pt>
                <c:pt idx="152">
                  <c:v>29.200000000000152</c:v>
                </c:pt>
                <c:pt idx="153">
                  <c:v>28.800000000000153</c:v>
                </c:pt>
                <c:pt idx="154">
                  <c:v>28.400000000000155</c:v>
                </c:pt>
                <c:pt idx="155">
                  <c:v>28.000000000000156</c:v>
                </c:pt>
                <c:pt idx="156">
                  <c:v>27.600000000000158</c:v>
                </c:pt>
                <c:pt idx="157">
                  <c:v>27.20000000000016</c:v>
                </c:pt>
                <c:pt idx="158">
                  <c:v>26.80000000000016</c:v>
                </c:pt>
                <c:pt idx="159">
                  <c:v>26.400000000000162</c:v>
                </c:pt>
                <c:pt idx="160">
                  <c:v>26.000000000000163</c:v>
                </c:pt>
                <c:pt idx="161">
                  <c:v>25.600000000000165</c:v>
                </c:pt>
                <c:pt idx="162">
                  <c:v>25.20000000000016</c:v>
                </c:pt>
                <c:pt idx="163">
                  <c:v>24.800000000000153</c:v>
                </c:pt>
                <c:pt idx="164">
                  <c:v>24.400000000000148</c:v>
                </c:pt>
                <c:pt idx="165">
                  <c:v>24.000000000000142</c:v>
                </c:pt>
                <c:pt idx="166">
                  <c:v>23.600000000000136</c:v>
                </c:pt>
                <c:pt idx="167">
                  <c:v>23.20000000000013</c:v>
                </c:pt>
                <c:pt idx="168">
                  <c:v>22.800000000000125</c:v>
                </c:pt>
                <c:pt idx="169">
                  <c:v>22.40000000000012</c:v>
                </c:pt>
                <c:pt idx="170">
                  <c:v>22.000000000000114</c:v>
                </c:pt>
                <c:pt idx="171">
                  <c:v>21.600000000000108</c:v>
                </c:pt>
                <c:pt idx="172">
                  <c:v>21.200000000000102</c:v>
                </c:pt>
                <c:pt idx="173">
                  <c:v>20.800000000000097</c:v>
                </c:pt>
                <c:pt idx="174">
                  <c:v>20.40000000000009</c:v>
                </c:pt>
                <c:pt idx="175">
                  <c:v>20.000000000000085</c:v>
                </c:pt>
                <c:pt idx="176">
                  <c:v>19.60000000000008</c:v>
                </c:pt>
                <c:pt idx="177">
                  <c:v>19.200000000000074</c:v>
                </c:pt>
                <c:pt idx="178">
                  <c:v>18.800000000000068</c:v>
                </c:pt>
                <c:pt idx="179">
                  <c:v>18.400000000000063</c:v>
                </c:pt>
                <c:pt idx="180">
                  <c:v>18.000000000000057</c:v>
                </c:pt>
                <c:pt idx="181">
                  <c:v>17.60000000000005</c:v>
                </c:pt>
                <c:pt idx="182">
                  <c:v>17.200000000000045</c:v>
                </c:pt>
                <c:pt idx="183">
                  <c:v>16.80000000000004</c:v>
                </c:pt>
                <c:pt idx="184">
                  <c:v>16.400000000000034</c:v>
                </c:pt>
                <c:pt idx="185">
                  <c:v>16.00000000000003</c:v>
                </c:pt>
                <c:pt idx="186">
                  <c:v>15.600000000000023</c:v>
                </c:pt>
                <c:pt idx="187">
                  <c:v>15.200000000000017</c:v>
                </c:pt>
                <c:pt idx="188">
                  <c:v>14.800000000000011</c:v>
                </c:pt>
                <c:pt idx="189">
                  <c:v>14.400000000000006</c:v>
                </c:pt>
                <c:pt idx="190">
                  <c:v>14</c:v>
                </c:pt>
                <c:pt idx="191">
                  <c:v>13.599999999999994</c:v>
                </c:pt>
                <c:pt idx="192">
                  <c:v>13.199999999999989</c:v>
                </c:pt>
                <c:pt idx="193">
                  <c:v>12.799999999999983</c:v>
                </c:pt>
                <c:pt idx="194">
                  <c:v>12.399999999999977</c:v>
                </c:pt>
                <c:pt idx="195">
                  <c:v>11.999999999999972</c:v>
                </c:pt>
                <c:pt idx="196">
                  <c:v>11.599999999999966</c:v>
                </c:pt>
                <c:pt idx="197">
                  <c:v>11.19999999999996</c:v>
                </c:pt>
                <c:pt idx="198">
                  <c:v>10.799999999999955</c:v>
                </c:pt>
                <c:pt idx="199">
                  <c:v>10.399999999999949</c:v>
                </c:pt>
                <c:pt idx="200">
                  <c:v>9.999999999999943</c:v>
                </c:pt>
                <c:pt idx="201">
                  <c:v>9.599999999999937</c:v>
                </c:pt>
                <c:pt idx="202">
                  <c:v>9.199999999999932</c:v>
                </c:pt>
                <c:pt idx="203">
                  <c:v>8.799999999999926</c:v>
                </c:pt>
                <c:pt idx="204">
                  <c:v>8.39999999999992</c:v>
                </c:pt>
                <c:pt idx="205">
                  <c:v>7.999999999999915</c:v>
                </c:pt>
                <c:pt idx="206">
                  <c:v>7.599999999999909</c:v>
                </c:pt>
                <c:pt idx="207">
                  <c:v>7.199999999999903</c:v>
                </c:pt>
                <c:pt idx="208">
                  <c:v>6.799999999999898</c:v>
                </c:pt>
                <c:pt idx="209">
                  <c:v>6.399999999999892</c:v>
                </c:pt>
                <c:pt idx="210">
                  <c:v>5.999999999999886</c:v>
                </c:pt>
                <c:pt idx="211">
                  <c:v>5.599999999999881</c:v>
                </c:pt>
                <c:pt idx="212">
                  <c:v>5.199999999999875</c:v>
                </c:pt>
                <c:pt idx="213">
                  <c:v>4.799999999999869</c:v>
                </c:pt>
                <c:pt idx="214">
                  <c:v>4.399999999999864</c:v>
                </c:pt>
                <c:pt idx="215">
                  <c:v>3.999999999999858</c:v>
                </c:pt>
                <c:pt idx="216">
                  <c:v>3.599999999999852</c:v>
                </c:pt>
                <c:pt idx="217">
                  <c:v>3.1999999999998465</c:v>
                </c:pt>
                <c:pt idx="218">
                  <c:v>2.799999999999841</c:v>
                </c:pt>
                <c:pt idx="219">
                  <c:v>2.399999999999835</c:v>
                </c:pt>
                <c:pt idx="220">
                  <c:v>1.9999999999998295</c:v>
                </c:pt>
                <c:pt idx="221">
                  <c:v>1.5999999999998238</c:v>
                </c:pt>
                <c:pt idx="222">
                  <c:v>1.199999999999818</c:v>
                </c:pt>
                <c:pt idx="223">
                  <c:v>0.7999999999998124</c:v>
                </c:pt>
                <c:pt idx="224">
                  <c:v>0.39999999999980673</c:v>
                </c:pt>
                <c:pt idx="225">
                  <c:v>-1.9895196601282805E-13</c:v>
                </c:pt>
                <c:pt idx="226">
                  <c:v>-0.40000000000020464</c:v>
                </c:pt>
                <c:pt idx="227">
                  <c:v>-0.8000000000002103</c:v>
                </c:pt>
                <c:pt idx="228">
                  <c:v>-1.200000000000216</c:v>
                </c:pt>
                <c:pt idx="229">
                  <c:v>-1.6000000000002217</c:v>
                </c:pt>
                <c:pt idx="230">
                  <c:v>-2.0000000000002274</c:v>
                </c:pt>
                <c:pt idx="231">
                  <c:v>-2.400000000000233</c:v>
                </c:pt>
                <c:pt idx="232">
                  <c:v>-2.8000000000002387</c:v>
                </c:pt>
                <c:pt idx="233">
                  <c:v>-3.2000000000002444</c:v>
                </c:pt>
                <c:pt idx="234">
                  <c:v>-3.60000000000025</c:v>
                </c:pt>
                <c:pt idx="235">
                  <c:v>-4.000000000000256</c:v>
                </c:pt>
                <c:pt idx="236">
                  <c:v>-4.4000000000002615</c:v>
                </c:pt>
                <c:pt idx="237">
                  <c:v>-4.800000000000267</c:v>
                </c:pt>
                <c:pt idx="238">
                  <c:v>-5.200000000000273</c:v>
                </c:pt>
                <c:pt idx="239">
                  <c:v>-5.6000000000002785</c:v>
                </c:pt>
                <c:pt idx="240">
                  <c:v>-6.000000000000284</c:v>
                </c:pt>
                <c:pt idx="241">
                  <c:v>-6.40000000000029</c:v>
                </c:pt>
                <c:pt idx="242">
                  <c:v>-6.800000000000296</c:v>
                </c:pt>
                <c:pt idx="243">
                  <c:v>-7.200000000000301</c:v>
                </c:pt>
                <c:pt idx="244">
                  <c:v>-7.600000000000307</c:v>
                </c:pt>
                <c:pt idx="245">
                  <c:v>-8.000000000000313</c:v>
                </c:pt>
                <c:pt idx="246">
                  <c:v>-8.400000000000318</c:v>
                </c:pt>
                <c:pt idx="247">
                  <c:v>-8.800000000000324</c:v>
                </c:pt>
                <c:pt idx="248">
                  <c:v>-9.20000000000033</c:v>
                </c:pt>
                <c:pt idx="249">
                  <c:v>-9.600000000000335</c:v>
                </c:pt>
                <c:pt idx="250">
                  <c:v>-10.000000000000341</c:v>
                </c:pt>
                <c:pt idx="251">
                  <c:v>-10.400000000000347</c:v>
                </c:pt>
                <c:pt idx="252">
                  <c:v>-10.800000000000352</c:v>
                </c:pt>
                <c:pt idx="253">
                  <c:v>-11.200000000000358</c:v>
                </c:pt>
                <c:pt idx="254">
                  <c:v>-11.600000000000364</c:v>
                </c:pt>
                <c:pt idx="255">
                  <c:v>-12.00000000000037</c:v>
                </c:pt>
                <c:pt idx="256">
                  <c:v>-12.400000000000375</c:v>
                </c:pt>
                <c:pt idx="257">
                  <c:v>-12.80000000000038</c:v>
                </c:pt>
                <c:pt idx="258">
                  <c:v>-13.200000000000387</c:v>
                </c:pt>
                <c:pt idx="259">
                  <c:v>-13.600000000000392</c:v>
                </c:pt>
                <c:pt idx="260">
                  <c:v>-14.000000000000398</c:v>
                </c:pt>
                <c:pt idx="261">
                  <c:v>-14.400000000000404</c:v>
                </c:pt>
                <c:pt idx="262">
                  <c:v>-14.80000000000041</c:v>
                </c:pt>
                <c:pt idx="263">
                  <c:v>-15.200000000000415</c:v>
                </c:pt>
                <c:pt idx="264">
                  <c:v>-15.60000000000042</c:v>
                </c:pt>
                <c:pt idx="265">
                  <c:v>-16.000000000000426</c:v>
                </c:pt>
                <c:pt idx="266">
                  <c:v>-16.400000000000432</c:v>
                </c:pt>
                <c:pt idx="267">
                  <c:v>-16.800000000000438</c:v>
                </c:pt>
                <c:pt idx="268">
                  <c:v>-17.200000000000443</c:v>
                </c:pt>
                <c:pt idx="269">
                  <c:v>-17.60000000000045</c:v>
                </c:pt>
                <c:pt idx="270">
                  <c:v>-18.000000000000455</c:v>
                </c:pt>
                <c:pt idx="271">
                  <c:v>-18.40000000000046</c:v>
                </c:pt>
                <c:pt idx="272">
                  <c:v>-18.800000000000466</c:v>
                </c:pt>
                <c:pt idx="273">
                  <c:v>-19.200000000000472</c:v>
                </c:pt>
                <c:pt idx="274">
                  <c:v>-19.600000000000477</c:v>
                </c:pt>
                <c:pt idx="275">
                  <c:v>-20.000000000000483</c:v>
                </c:pt>
                <c:pt idx="276">
                  <c:v>-20.40000000000049</c:v>
                </c:pt>
                <c:pt idx="277">
                  <c:v>-20.800000000000495</c:v>
                </c:pt>
                <c:pt idx="278">
                  <c:v>-21.2000000000005</c:v>
                </c:pt>
                <c:pt idx="279">
                  <c:v>-21.600000000000506</c:v>
                </c:pt>
                <c:pt idx="280">
                  <c:v>-22.00000000000051</c:v>
                </c:pt>
                <c:pt idx="281">
                  <c:v>-22.400000000000517</c:v>
                </c:pt>
                <c:pt idx="282">
                  <c:v>-22.800000000000523</c:v>
                </c:pt>
                <c:pt idx="283">
                  <c:v>-23.20000000000053</c:v>
                </c:pt>
                <c:pt idx="284">
                  <c:v>-23.600000000000534</c:v>
                </c:pt>
                <c:pt idx="285">
                  <c:v>-24.00000000000054</c:v>
                </c:pt>
                <c:pt idx="286">
                  <c:v>-24.400000000000546</c:v>
                </c:pt>
                <c:pt idx="287">
                  <c:v>-24.80000000000055</c:v>
                </c:pt>
                <c:pt idx="288">
                  <c:v>-25.200000000000557</c:v>
                </c:pt>
                <c:pt idx="289">
                  <c:v>-25.600000000000563</c:v>
                </c:pt>
                <c:pt idx="290">
                  <c:v>-26.00000000000057</c:v>
                </c:pt>
                <c:pt idx="291">
                  <c:v>-26.400000000000574</c:v>
                </c:pt>
                <c:pt idx="292">
                  <c:v>-26.80000000000058</c:v>
                </c:pt>
                <c:pt idx="293">
                  <c:v>-27.200000000000585</c:v>
                </c:pt>
                <c:pt idx="294">
                  <c:v>-27.60000000000059</c:v>
                </c:pt>
                <c:pt idx="295">
                  <c:v>-28.000000000000597</c:v>
                </c:pt>
                <c:pt idx="296">
                  <c:v>-28.400000000000603</c:v>
                </c:pt>
                <c:pt idx="297">
                  <c:v>-28.80000000000061</c:v>
                </c:pt>
                <c:pt idx="298">
                  <c:v>-29.200000000000614</c:v>
                </c:pt>
                <c:pt idx="299">
                  <c:v>-29.60000000000062</c:v>
                </c:pt>
              </c:numCache>
            </c:numRef>
          </c:val>
          <c:smooth val="0"/>
        </c:ser>
        <c:ser>
          <c:idx val="9"/>
          <c:order val="9"/>
          <c:tx>
            <c:v>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'hidden workings'!$W$2:$W$301</c:f>
              <c:numCache>
                <c:ptCount val="300"/>
                <c:pt idx="0">
                  <c:v>90</c:v>
                </c:pt>
                <c:pt idx="1">
                  <c:v>89.8</c:v>
                </c:pt>
                <c:pt idx="2">
                  <c:v>89.6</c:v>
                </c:pt>
                <c:pt idx="3">
                  <c:v>89.4</c:v>
                </c:pt>
                <c:pt idx="4">
                  <c:v>89.2</c:v>
                </c:pt>
                <c:pt idx="5">
                  <c:v>89</c:v>
                </c:pt>
                <c:pt idx="6">
                  <c:v>88.8</c:v>
                </c:pt>
                <c:pt idx="7">
                  <c:v>88.6</c:v>
                </c:pt>
                <c:pt idx="8">
                  <c:v>88.4</c:v>
                </c:pt>
                <c:pt idx="9">
                  <c:v>88.2</c:v>
                </c:pt>
                <c:pt idx="10">
                  <c:v>88</c:v>
                </c:pt>
                <c:pt idx="11">
                  <c:v>87.8</c:v>
                </c:pt>
                <c:pt idx="12">
                  <c:v>87.6</c:v>
                </c:pt>
                <c:pt idx="13">
                  <c:v>87.4</c:v>
                </c:pt>
                <c:pt idx="14">
                  <c:v>87.2</c:v>
                </c:pt>
                <c:pt idx="15">
                  <c:v>87</c:v>
                </c:pt>
                <c:pt idx="16">
                  <c:v>86.8</c:v>
                </c:pt>
                <c:pt idx="17">
                  <c:v>86.6</c:v>
                </c:pt>
                <c:pt idx="18">
                  <c:v>86.4</c:v>
                </c:pt>
                <c:pt idx="19">
                  <c:v>86.2</c:v>
                </c:pt>
                <c:pt idx="20">
                  <c:v>86</c:v>
                </c:pt>
                <c:pt idx="21">
                  <c:v>85.8</c:v>
                </c:pt>
                <c:pt idx="22">
                  <c:v>85.6</c:v>
                </c:pt>
                <c:pt idx="23">
                  <c:v>85.4</c:v>
                </c:pt>
                <c:pt idx="24">
                  <c:v>85.2</c:v>
                </c:pt>
                <c:pt idx="25">
                  <c:v>85</c:v>
                </c:pt>
                <c:pt idx="26">
                  <c:v>84.8</c:v>
                </c:pt>
                <c:pt idx="27">
                  <c:v>84.6</c:v>
                </c:pt>
                <c:pt idx="28">
                  <c:v>84.39999999999999</c:v>
                </c:pt>
                <c:pt idx="29">
                  <c:v>84.2</c:v>
                </c:pt>
                <c:pt idx="30">
                  <c:v>84</c:v>
                </c:pt>
                <c:pt idx="31">
                  <c:v>83.8</c:v>
                </c:pt>
                <c:pt idx="32">
                  <c:v>83.6</c:v>
                </c:pt>
                <c:pt idx="33">
                  <c:v>83.39999999999999</c:v>
                </c:pt>
                <c:pt idx="34">
                  <c:v>83.2</c:v>
                </c:pt>
                <c:pt idx="35">
                  <c:v>83</c:v>
                </c:pt>
                <c:pt idx="36">
                  <c:v>82.8</c:v>
                </c:pt>
                <c:pt idx="37">
                  <c:v>82.6</c:v>
                </c:pt>
                <c:pt idx="38">
                  <c:v>82.39999999999999</c:v>
                </c:pt>
                <c:pt idx="39">
                  <c:v>82.19999999999999</c:v>
                </c:pt>
                <c:pt idx="40">
                  <c:v>82</c:v>
                </c:pt>
                <c:pt idx="41">
                  <c:v>81.8</c:v>
                </c:pt>
                <c:pt idx="42">
                  <c:v>81.6</c:v>
                </c:pt>
                <c:pt idx="43">
                  <c:v>81.4</c:v>
                </c:pt>
                <c:pt idx="44">
                  <c:v>81.2</c:v>
                </c:pt>
                <c:pt idx="45">
                  <c:v>81</c:v>
                </c:pt>
                <c:pt idx="46">
                  <c:v>80.8</c:v>
                </c:pt>
                <c:pt idx="47">
                  <c:v>80.6</c:v>
                </c:pt>
                <c:pt idx="48">
                  <c:v>80.4</c:v>
                </c:pt>
                <c:pt idx="49">
                  <c:v>80.2</c:v>
                </c:pt>
                <c:pt idx="50">
                  <c:v>80</c:v>
                </c:pt>
                <c:pt idx="51">
                  <c:v>79.80000000000001</c:v>
                </c:pt>
                <c:pt idx="52">
                  <c:v>79.60000000000001</c:v>
                </c:pt>
                <c:pt idx="53">
                  <c:v>79.4</c:v>
                </c:pt>
                <c:pt idx="54">
                  <c:v>79.2</c:v>
                </c:pt>
                <c:pt idx="55">
                  <c:v>79</c:v>
                </c:pt>
                <c:pt idx="56">
                  <c:v>78.80000000000001</c:v>
                </c:pt>
                <c:pt idx="57">
                  <c:v>78.60000000000001</c:v>
                </c:pt>
                <c:pt idx="58">
                  <c:v>78.4</c:v>
                </c:pt>
                <c:pt idx="59">
                  <c:v>78.20000000000002</c:v>
                </c:pt>
                <c:pt idx="60">
                  <c:v>78.00000000000001</c:v>
                </c:pt>
                <c:pt idx="61">
                  <c:v>77.80000000000001</c:v>
                </c:pt>
                <c:pt idx="62">
                  <c:v>77.60000000000001</c:v>
                </c:pt>
                <c:pt idx="63">
                  <c:v>77.4</c:v>
                </c:pt>
                <c:pt idx="64">
                  <c:v>77.20000000000002</c:v>
                </c:pt>
                <c:pt idx="65">
                  <c:v>77.00000000000001</c:v>
                </c:pt>
                <c:pt idx="66">
                  <c:v>76.80000000000001</c:v>
                </c:pt>
                <c:pt idx="67">
                  <c:v>76.60000000000002</c:v>
                </c:pt>
                <c:pt idx="68">
                  <c:v>76.40000000000002</c:v>
                </c:pt>
                <c:pt idx="69">
                  <c:v>76.20000000000002</c:v>
                </c:pt>
                <c:pt idx="70">
                  <c:v>76.00000000000001</c:v>
                </c:pt>
                <c:pt idx="71">
                  <c:v>75.80000000000001</c:v>
                </c:pt>
                <c:pt idx="72">
                  <c:v>75.60000000000002</c:v>
                </c:pt>
                <c:pt idx="73">
                  <c:v>75.40000000000002</c:v>
                </c:pt>
                <c:pt idx="74">
                  <c:v>75.20000000000002</c:v>
                </c:pt>
                <c:pt idx="75">
                  <c:v>75.00000000000003</c:v>
                </c:pt>
                <c:pt idx="76">
                  <c:v>74.80000000000003</c:v>
                </c:pt>
                <c:pt idx="77">
                  <c:v>74.60000000000002</c:v>
                </c:pt>
                <c:pt idx="78">
                  <c:v>74.40000000000002</c:v>
                </c:pt>
                <c:pt idx="79">
                  <c:v>74.20000000000002</c:v>
                </c:pt>
                <c:pt idx="80">
                  <c:v>74.00000000000003</c:v>
                </c:pt>
                <c:pt idx="81">
                  <c:v>73.80000000000003</c:v>
                </c:pt>
                <c:pt idx="82">
                  <c:v>73.60000000000002</c:v>
                </c:pt>
                <c:pt idx="83">
                  <c:v>73.40000000000003</c:v>
                </c:pt>
                <c:pt idx="84">
                  <c:v>73.20000000000003</c:v>
                </c:pt>
                <c:pt idx="85">
                  <c:v>73.00000000000003</c:v>
                </c:pt>
                <c:pt idx="86">
                  <c:v>72.80000000000003</c:v>
                </c:pt>
                <c:pt idx="87">
                  <c:v>72.60000000000002</c:v>
                </c:pt>
                <c:pt idx="88">
                  <c:v>72.40000000000003</c:v>
                </c:pt>
                <c:pt idx="89">
                  <c:v>72.20000000000003</c:v>
                </c:pt>
                <c:pt idx="90">
                  <c:v>72.00000000000003</c:v>
                </c:pt>
                <c:pt idx="91">
                  <c:v>71.80000000000004</c:v>
                </c:pt>
                <c:pt idx="92">
                  <c:v>71.60000000000004</c:v>
                </c:pt>
                <c:pt idx="93">
                  <c:v>71.40000000000003</c:v>
                </c:pt>
                <c:pt idx="94">
                  <c:v>71.20000000000003</c:v>
                </c:pt>
                <c:pt idx="95">
                  <c:v>71.00000000000003</c:v>
                </c:pt>
                <c:pt idx="96">
                  <c:v>70.80000000000004</c:v>
                </c:pt>
                <c:pt idx="97">
                  <c:v>70.60000000000004</c:v>
                </c:pt>
                <c:pt idx="98">
                  <c:v>70.40000000000003</c:v>
                </c:pt>
                <c:pt idx="99">
                  <c:v>70.20000000000005</c:v>
                </c:pt>
                <c:pt idx="100">
                  <c:v>70.00000000000004</c:v>
                </c:pt>
                <c:pt idx="101">
                  <c:v>69.80000000000004</c:v>
                </c:pt>
                <c:pt idx="102">
                  <c:v>69.60000000000004</c:v>
                </c:pt>
                <c:pt idx="103">
                  <c:v>69.40000000000003</c:v>
                </c:pt>
                <c:pt idx="104">
                  <c:v>69.20000000000005</c:v>
                </c:pt>
                <c:pt idx="105">
                  <c:v>69.00000000000004</c:v>
                </c:pt>
                <c:pt idx="106">
                  <c:v>68.80000000000004</c:v>
                </c:pt>
                <c:pt idx="107">
                  <c:v>68.60000000000005</c:v>
                </c:pt>
                <c:pt idx="108">
                  <c:v>68.40000000000005</c:v>
                </c:pt>
                <c:pt idx="109">
                  <c:v>68.20000000000005</c:v>
                </c:pt>
                <c:pt idx="110">
                  <c:v>68.00000000000004</c:v>
                </c:pt>
                <c:pt idx="111">
                  <c:v>67.80000000000004</c:v>
                </c:pt>
                <c:pt idx="112">
                  <c:v>67.60000000000005</c:v>
                </c:pt>
                <c:pt idx="113">
                  <c:v>67.40000000000005</c:v>
                </c:pt>
                <c:pt idx="114">
                  <c:v>67.20000000000005</c:v>
                </c:pt>
                <c:pt idx="115">
                  <c:v>67.00000000000006</c:v>
                </c:pt>
                <c:pt idx="116">
                  <c:v>66.80000000000005</c:v>
                </c:pt>
                <c:pt idx="117">
                  <c:v>66.60000000000005</c:v>
                </c:pt>
                <c:pt idx="118">
                  <c:v>66.40000000000005</c:v>
                </c:pt>
                <c:pt idx="119">
                  <c:v>66.20000000000005</c:v>
                </c:pt>
                <c:pt idx="120">
                  <c:v>66.00000000000006</c:v>
                </c:pt>
                <c:pt idx="121">
                  <c:v>65.80000000000005</c:v>
                </c:pt>
                <c:pt idx="122">
                  <c:v>65.60000000000005</c:v>
                </c:pt>
                <c:pt idx="123">
                  <c:v>65.40000000000006</c:v>
                </c:pt>
                <c:pt idx="124">
                  <c:v>65.20000000000006</c:v>
                </c:pt>
                <c:pt idx="125">
                  <c:v>65.00000000000006</c:v>
                </c:pt>
                <c:pt idx="126">
                  <c:v>64.80000000000005</c:v>
                </c:pt>
                <c:pt idx="127">
                  <c:v>64.60000000000005</c:v>
                </c:pt>
                <c:pt idx="128">
                  <c:v>64.40000000000006</c:v>
                </c:pt>
                <c:pt idx="129">
                  <c:v>64.20000000000006</c:v>
                </c:pt>
                <c:pt idx="130">
                  <c:v>64.00000000000006</c:v>
                </c:pt>
                <c:pt idx="131">
                  <c:v>63.80000000000006</c:v>
                </c:pt>
                <c:pt idx="132">
                  <c:v>63.600000000000065</c:v>
                </c:pt>
                <c:pt idx="133">
                  <c:v>63.40000000000006</c:v>
                </c:pt>
                <c:pt idx="134">
                  <c:v>63.20000000000006</c:v>
                </c:pt>
                <c:pt idx="135">
                  <c:v>63.000000000000064</c:v>
                </c:pt>
                <c:pt idx="136">
                  <c:v>62.80000000000007</c:v>
                </c:pt>
                <c:pt idx="137">
                  <c:v>62.600000000000065</c:v>
                </c:pt>
                <c:pt idx="138">
                  <c:v>62.40000000000006</c:v>
                </c:pt>
                <c:pt idx="139">
                  <c:v>62.20000000000007</c:v>
                </c:pt>
                <c:pt idx="140">
                  <c:v>62.00000000000007</c:v>
                </c:pt>
                <c:pt idx="141">
                  <c:v>61.80000000000007</c:v>
                </c:pt>
                <c:pt idx="142">
                  <c:v>61.600000000000065</c:v>
                </c:pt>
                <c:pt idx="143">
                  <c:v>61.40000000000007</c:v>
                </c:pt>
                <c:pt idx="144">
                  <c:v>61.200000000000074</c:v>
                </c:pt>
                <c:pt idx="145">
                  <c:v>61.00000000000007</c:v>
                </c:pt>
                <c:pt idx="146">
                  <c:v>60.80000000000007</c:v>
                </c:pt>
                <c:pt idx="147">
                  <c:v>60.60000000000007</c:v>
                </c:pt>
                <c:pt idx="148">
                  <c:v>60.40000000000008</c:v>
                </c:pt>
                <c:pt idx="149">
                  <c:v>60.200000000000074</c:v>
                </c:pt>
                <c:pt idx="150">
                  <c:v>60.00000000000007</c:v>
                </c:pt>
                <c:pt idx="151">
                  <c:v>59.800000000000075</c:v>
                </c:pt>
                <c:pt idx="152">
                  <c:v>59.60000000000008</c:v>
                </c:pt>
                <c:pt idx="153">
                  <c:v>59.40000000000008</c:v>
                </c:pt>
                <c:pt idx="154">
                  <c:v>59.200000000000074</c:v>
                </c:pt>
                <c:pt idx="155">
                  <c:v>59.00000000000008</c:v>
                </c:pt>
                <c:pt idx="156">
                  <c:v>58.80000000000008</c:v>
                </c:pt>
                <c:pt idx="157">
                  <c:v>58.60000000000008</c:v>
                </c:pt>
                <c:pt idx="158">
                  <c:v>58.40000000000008</c:v>
                </c:pt>
                <c:pt idx="159">
                  <c:v>58.20000000000008</c:v>
                </c:pt>
                <c:pt idx="160">
                  <c:v>58.000000000000085</c:v>
                </c:pt>
                <c:pt idx="161">
                  <c:v>57.80000000000008</c:v>
                </c:pt>
                <c:pt idx="162">
                  <c:v>57.60000000000008</c:v>
                </c:pt>
                <c:pt idx="163">
                  <c:v>57.40000000000008</c:v>
                </c:pt>
                <c:pt idx="164">
                  <c:v>57.200000000000074</c:v>
                </c:pt>
                <c:pt idx="165">
                  <c:v>57.00000000000007</c:v>
                </c:pt>
                <c:pt idx="166">
                  <c:v>56.80000000000007</c:v>
                </c:pt>
                <c:pt idx="167">
                  <c:v>56.600000000000065</c:v>
                </c:pt>
                <c:pt idx="168">
                  <c:v>56.40000000000006</c:v>
                </c:pt>
                <c:pt idx="169">
                  <c:v>56.20000000000006</c:v>
                </c:pt>
                <c:pt idx="170">
                  <c:v>56.00000000000006</c:v>
                </c:pt>
                <c:pt idx="171">
                  <c:v>55.800000000000054</c:v>
                </c:pt>
                <c:pt idx="172">
                  <c:v>55.60000000000005</c:v>
                </c:pt>
                <c:pt idx="173">
                  <c:v>55.40000000000005</c:v>
                </c:pt>
                <c:pt idx="174">
                  <c:v>55.200000000000045</c:v>
                </c:pt>
                <c:pt idx="175">
                  <c:v>55.00000000000004</c:v>
                </c:pt>
                <c:pt idx="176">
                  <c:v>54.80000000000004</c:v>
                </c:pt>
                <c:pt idx="177">
                  <c:v>54.60000000000004</c:v>
                </c:pt>
                <c:pt idx="178">
                  <c:v>54.400000000000034</c:v>
                </c:pt>
                <c:pt idx="179">
                  <c:v>54.20000000000003</c:v>
                </c:pt>
                <c:pt idx="180">
                  <c:v>54.00000000000003</c:v>
                </c:pt>
                <c:pt idx="181">
                  <c:v>53.800000000000026</c:v>
                </c:pt>
                <c:pt idx="182">
                  <c:v>53.60000000000002</c:v>
                </c:pt>
                <c:pt idx="183">
                  <c:v>53.40000000000002</c:v>
                </c:pt>
                <c:pt idx="184">
                  <c:v>53.20000000000002</c:v>
                </c:pt>
                <c:pt idx="185">
                  <c:v>53.000000000000014</c:v>
                </c:pt>
                <c:pt idx="186">
                  <c:v>52.80000000000001</c:v>
                </c:pt>
                <c:pt idx="187">
                  <c:v>52.60000000000001</c:v>
                </c:pt>
                <c:pt idx="188">
                  <c:v>52.400000000000006</c:v>
                </c:pt>
                <c:pt idx="189">
                  <c:v>52.2</c:v>
                </c:pt>
                <c:pt idx="190">
                  <c:v>52</c:v>
                </c:pt>
                <c:pt idx="191">
                  <c:v>51.8</c:v>
                </c:pt>
                <c:pt idx="192">
                  <c:v>51.599999999999994</c:v>
                </c:pt>
                <c:pt idx="193">
                  <c:v>51.39999999999999</c:v>
                </c:pt>
                <c:pt idx="194">
                  <c:v>51.19999999999999</c:v>
                </c:pt>
                <c:pt idx="195">
                  <c:v>50.999999999999986</c:v>
                </c:pt>
                <c:pt idx="196">
                  <c:v>50.79999999999998</c:v>
                </c:pt>
                <c:pt idx="197">
                  <c:v>50.59999999999998</c:v>
                </c:pt>
                <c:pt idx="198">
                  <c:v>50.39999999999998</c:v>
                </c:pt>
                <c:pt idx="199">
                  <c:v>50.199999999999974</c:v>
                </c:pt>
                <c:pt idx="200">
                  <c:v>49.99999999999997</c:v>
                </c:pt>
                <c:pt idx="201">
                  <c:v>49.79999999999997</c:v>
                </c:pt>
                <c:pt idx="202">
                  <c:v>49.599999999999966</c:v>
                </c:pt>
                <c:pt idx="203">
                  <c:v>49.39999999999996</c:v>
                </c:pt>
                <c:pt idx="204">
                  <c:v>49.19999999999996</c:v>
                </c:pt>
                <c:pt idx="205">
                  <c:v>48.99999999999996</c:v>
                </c:pt>
                <c:pt idx="206">
                  <c:v>48.799999999999955</c:v>
                </c:pt>
                <c:pt idx="207">
                  <c:v>48.59999999999995</c:v>
                </c:pt>
                <c:pt idx="208">
                  <c:v>48.39999999999995</c:v>
                </c:pt>
                <c:pt idx="209">
                  <c:v>48.199999999999946</c:v>
                </c:pt>
                <c:pt idx="210">
                  <c:v>47.99999999999994</c:v>
                </c:pt>
                <c:pt idx="211">
                  <c:v>47.79999999999994</c:v>
                </c:pt>
                <c:pt idx="212">
                  <c:v>47.59999999999994</c:v>
                </c:pt>
                <c:pt idx="213">
                  <c:v>47.399999999999935</c:v>
                </c:pt>
                <c:pt idx="214">
                  <c:v>47.19999999999993</c:v>
                </c:pt>
                <c:pt idx="215">
                  <c:v>46.99999999999993</c:v>
                </c:pt>
                <c:pt idx="216">
                  <c:v>46.799999999999926</c:v>
                </c:pt>
                <c:pt idx="217">
                  <c:v>46.59999999999992</c:v>
                </c:pt>
                <c:pt idx="218">
                  <c:v>46.39999999999992</c:v>
                </c:pt>
                <c:pt idx="219">
                  <c:v>46.19999999999992</c:v>
                </c:pt>
                <c:pt idx="220">
                  <c:v>45.999999999999915</c:v>
                </c:pt>
                <c:pt idx="221">
                  <c:v>45.79999999999991</c:v>
                </c:pt>
                <c:pt idx="222">
                  <c:v>45.59999999999991</c:v>
                </c:pt>
                <c:pt idx="223">
                  <c:v>45.399999999999906</c:v>
                </c:pt>
                <c:pt idx="224">
                  <c:v>45.1999999999999</c:v>
                </c:pt>
                <c:pt idx="225">
                  <c:v>44.9999999999999</c:v>
                </c:pt>
                <c:pt idx="226">
                  <c:v>44.7999999999999</c:v>
                </c:pt>
                <c:pt idx="227">
                  <c:v>44.599999999999895</c:v>
                </c:pt>
                <c:pt idx="228">
                  <c:v>44.39999999999989</c:v>
                </c:pt>
                <c:pt idx="229">
                  <c:v>44.19999999999989</c:v>
                </c:pt>
                <c:pt idx="230">
                  <c:v>43.999999999999886</c:v>
                </c:pt>
                <c:pt idx="231">
                  <c:v>43.79999999999988</c:v>
                </c:pt>
                <c:pt idx="232">
                  <c:v>43.59999999999988</c:v>
                </c:pt>
                <c:pt idx="233">
                  <c:v>43.39999999999988</c:v>
                </c:pt>
                <c:pt idx="234">
                  <c:v>43.199999999999875</c:v>
                </c:pt>
                <c:pt idx="235">
                  <c:v>42.99999999999987</c:v>
                </c:pt>
                <c:pt idx="236">
                  <c:v>42.79999999999987</c:v>
                </c:pt>
                <c:pt idx="237">
                  <c:v>42.599999999999866</c:v>
                </c:pt>
                <c:pt idx="238">
                  <c:v>42.399999999999864</c:v>
                </c:pt>
                <c:pt idx="239">
                  <c:v>42.19999999999986</c:v>
                </c:pt>
                <c:pt idx="240">
                  <c:v>41.99999999999986</c:v>
                </c:pt>
                <c:pt idx="241">
                  <c:v>41.799999999999855</c:v>
                </c:pt>
                <c:pt idx="242">
                  <c:v>41.59999999999985</c:v>
                </c:pt>
                <c:pt idx="243">
                  <c:v>41.39999999999985</c:v>
                </c:pt>
                <c:pt idx="244">
                  <c:v>41.19999999999985</c:v>
                </c:pt>
                <c:pt idx="245">
                  <c:v>40.999999999999844</c:v>
                </c:pt>
                <c:pt idx="246">
                  <c:v>40.79999999999984</c:v>
                </c:pt>
                <c:pt idx="247">
                  <c:v>40.59999999999984</c:v>
                </c:pt>
                <c:pt idx="248">
                  <c:v>40.399999999999835</c:v>
                </c:pt>
                <c:pt idx="249">
                  <c:v>40.19999999999983</c:v>
                </c:pt>
                <c:pt idx="250">
                  <c:v>39.99999999999983</c:v>
                </c:pt>
                <c:pt idx="251">
                  <c:v>39.79999999999983</c:v>
                </c:pt>
                <c:pt idx="252">
                  <c:v>39.599999999999824</c:v>
                </c:pt>
                <c:pt idx="253">
                  <c:v>39.39999999999982</c:v>
                </c:pt>
                <c:pt idx="254">
                  <c:v>39.19999999999982</c:v>
                </c:pt>
                <c:pt idx="255">
                  <c:v>38.999999999999815</c:v>
                </c:pt>
                <c:pt idx="256">
                  <c:v>38.79999999999981</c:v>
                </c:pt>
                <c:pt idx="257">
                  <c:v>38.59999999999981</c:v>
                </c:pt>
                <c:pt idx="258">
                  <c:v>38.39999999999981</c:v>
                </c:pt>
                <c:pt idx="259">
                  <c:v>38.199999999999804</c:v>
                </c:pt>
                <c:pt idx="260">
                  <c:v>37.9999999999998</c:v>
                </c:pt>
                <c:pt idx="261">
                  <c:v>37.7999999999998</c:v>
                </c:pt>
                <c:pt idx="262">
                  <c:v>37.599999999999795</c:v>
                </c:pt>
                <c:pt idx="263">
                  <c:v>37.39999999999979</c:v>
                </c:pt>
                <c:pt idx="264">
                  <c:v>37.19999999999979</c:v>
                </c:pt>
                <c:pt idx="265">
                  <c:v>36.99999999999979</c:v>
                </c:pt>
                <c:pt idx="266">
                  <c:v>36.799999999999784</c:v>
                </c:pt>
                <c:pt idx="267">
                  <c:v>36.59999999999978</c:v>
                </c:pt>
                <c:pt idx="268">
                  <c:v>36.39999999999978</c:v>
                </c:pt>
                <c:pt idx="269">
                  <c:v>36.199999999999775</c:v>
                </c:pt>
                <c:pt idx="270">
                  <c:v>35.99999999999977</c:v>
                </c:pt>
                <c:pt idx="271">
                  <c:v>35.79999999999977</c:v>
                </c:pt>
                <c:pt idx="272">
                  <c:v>35.59999999999977</c:v>
                </c:pt>
                <c:pt idx="273">
                  <c:v>35.399999999999764</c:v>
                </c:pt>
                <c:pt idx="274">
                  <c:v>35.19999999999976</c:v>
                </c:pt>
                <c:pt idx="275">
                  <c:v>34.99999999999976</c:v>
                </c:pt>
                <c:pt idx="276">
                  <c:v>34.799999999999756</c:v>
                </c:pt>
                <c:pt idx="277">
                  <c:v>34.59999999999975</c:v>
                </c:pt>
                <c:pt idx="278">
                  <c:v>34.39999999999975</c:v>
                </c:pt>
                <c:pt idx="279">
                  <c:v>34.19999999999975</c:v>
                </c:pt>
                <c:pt idx="280">
                  <c:v>33.999999999999744</c:v>
                </c:pt>
                <c:pt idx="281">
                  <c:v>33.79999999999974</c:v>
                </c:pt>
                <c:pt idx="282">
                  <c:v>33.59999999999974</c:v>
                </c:pt>
                <c:pt idx="283">
                  <c:v>33.399999999999736</c:v>
                </c:pt>
                <c:pt idx="284">
                  <c:v>33.19999999999973</c:v>
                </c:pt>
                <c:pt idx="285">
                  <c:v>32.99999999999973</c:v>
                </c:pt>
                <c:pt idx="286">
                  <c:v>32.79999999999973</c:v>
                </c:pt>
                <c:pt idx="287">
                  <c:v>32.599999999999724</c:v>
                </c:pt>
                <c:pt idx="288">
                  <c:v>32.39999999999972</c:v>
                </c:pt>
                <c:pt idx="289">
                  <c:v>32.19999999999972</c:v>
                </c:pt>
                <c:pt idx="290">
                  <c:v>31.999999999999716</c:v>
                </c:pt>
                <c:pt idx="291">
                  <c:v>31.799999999999713</c:v>
                </c:pt>
                <c:pt idx="292">
                  <c:v>31.59999999999971</c:v>
                </c:pt>
                <c:pt idx="293">
                  <c:v>31.399999999999707</c:v>
                </c:pt>
                <c:pt idx="294">
                  <c:v>31.199999999999704</c:v>
                </c:pt>
                <c:pt idx="295">
                  <c:v>30.9999999999997</c:v>
                </c:pt>
                <c:pt idx="296">
                  <c:v>30.7999999999997</c:v>
                </c:pt>
                <c:pt idx="297">
                  <c:v>30.599999999999696</c:v>
                </c:pt>
                <c:pt idx="298">
                  <c:v>30.399999999999693</c:v>
                </c:pt>
                <c:pt idx="299">
                  <c:v>30.19999999999969</c:v>
                </c:pt>
              </c:numCache>
            </c:numRef>
          </c:val>
          <c:smooth val="0"/>
        </c:ser>
        <c:axId val="16017515"/>
        <c:axId val="9939908"/>
      </c:line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9908"/>
        <c:crosses val="autoZero"/>
        <c:auto val="1"/>
        <c:lblOffset val="100"/>
        <c:tickLblSkip val="50"/>
        <c:noMultiLvlLbl val="0"/>
      </c:catAx>
      <c:valAx>
        <c:axId val="993990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£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751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342900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914650" y="161925"/>
        <a:ext cx="4410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6</xdr:row>
      <xdr:rowOff>104775</xdr:rowOff>
    </xdr:from>
    <xdr:to>
      <xdr:col>11</xdr:col>
      <xdr:colOff>323850</xdr:colOff>
      <xdr:row>9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6210300" y="1076325"/>
          <a:ext cx="10953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12</xdr:row>
      <xdr:rowOff>47625</xdr:rowOff>
    </xdr:from>
    <xdr:to>
      <xdr:col>11</xdr:col>
      <xdr:colOff>266700</xdr:colOff>
      <xdr:row>13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6229350" y="1990725"/>
          <a:ext cx="1019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3"/>
  <sheetViews>
    <sheetView workbookViewId="0" topLeftCell="A1">
      <selection activeCell="G6" sqref="G6"/>
    </sheetView>
  </sheetViews>
  <sheetFormatPr defaultColWidth="9.140625" defaultRowHeight="12.75"/>
  <cols>
    <col min="1" max="1" width="12.421875" style="0" customWidth="1"/>
  </cols>
  <sheetData>
    <row r="1" spans="1:24" ht="12.75">
      <c r="A1" t="s">
        <v>31</v>
      </c>
      <c r="B1">
        <f>-E13/3/G13</f>
        <v>20</v>
      </c>
      <c r="E1" t="s">
        <v>40</v>
      </c>
      <c r="G1">
        <f>+$A$19+$C$19*Monopoly!C15+$E$19*Monopoly!C15^2+$G$19*Monopoly!C15^3</f>
        <v>39.99999999999999</v>
      </c>
      <c r="J1" t="s">
        <v>11</v>
      </c>
      <c r="K1" t="s">
        <v>12</v>
      </c>
      <c r="L1" t="s">
        <v>13</v>
      </c>
      <c r="M1" t="s">
        <v>16</v>
      </c>
      <c r="N1" t="s">
        <v>14</v>
      </c>
      <c r="O1" t="s">
        <v>15</v>
      </c>
      <c r="P1" t="s">
        <v>17</v>
      </c>
      <c r="Q1" t="s">
        <v>19</v>
      </c>
      <c r="R1" t="s">
        <v>18</v>
      </c>
      <c r="S1" t="s">
        <v>21</v>
      </c>
      <c r="T1" t="s">
        <v>20</v>
      </c>
      <c r="U1" t="s">
        <v>23</v>
      </c>
      <c r="V1" t="s">
        <v>24</v>
      </c>
      <c r="W1" t="s">
        <v>41</v>
      </c>
      <c r="X1" t="s">
        <v>42</v>
      </c>
    </row>
    <row r="2" spans="1:24" ht="12.75">
      <c r="A2" t="s">
        <v>32</v>
      </c>
      <c r="B2">
        <f>+$A$15+$C$15*B1+$E$15*B1^2+$G$15*B1^3</f>
        <v>26.666666666666664</v>
      </c>
      <c r="J2">
        <v>0</v>
      </c>
      <c r="P2">
        <f>IF(J2&lt;Monopoly!$C$17,Monopoly!$C$18,0)</f>
        <v>60</v>
      </c>
      <c r="R2">
        <f>IF(Monopoly!$C$17&gt;J2,MIN(P2,Monopoly!$C$22),0)</f>
        <v>41.851851851851855</v>
      </c>
      <c r="S2">
        <f>IF(Monopoly!$C$17&gt;J2,MAX(Monopoly!$C$22-P2,0),0)</f>
        <v>0</v>
      </c>
      <c r="T2">
        <f>IF(Monopoly!$C$17&gt;J2,MAX(P2-Monopoly!$C$22,0),0)</f>
        <v>18.148148148148145</v>
      </c>
      <c r="U2">
        <f>IF(Monopoly!$C$17=0,IF($J2&lt;'hidden workings'!$C$9,'hidden workings'!$D$9,N2),0)</f>
        <v>0</v>
      </c>
      <c r="V2">
        <f>IF(AND(Monopoly!$C$17=0,$J2&lt;'hidden workings'!$C$9),'hidden workings'!$E$9-'hidden workings'!$D$9,0)</f>
        <v>0</v>
      </c>
      <c r="W2">
        <f>+Monopoly!$C$10+Monopoly!$C$11*J2</f>
        <v>90</v>
      </c>
      <c r="X2">
        <f>+Monopoly!$C$10+2*Monopoly!$C$11*J2</f>
        <v>90</v>
      </c>
    </row>
    <row r="3" spans="10:24" ht="12.75">
      <c r="J3">
        <f aca="true" t="shared" si="0" ref="J3:J66">0.2+J2</f>
        <v>0.2</v>
      </c>
      <c r="K3">
        <f>+'hidden workings'!$A$13+'hidden workings'!$C$13*J3+'hidden workings'!$E$13*J3^2+'hidden workings'!$G$13*J3^3</f>
        <v>363.528977777778</v>
      </c>
      <c r="L3">
        <f>+'hidden workings'!$A$15+'hidden workings'!$C$15*J3+'hidden workings'!$E$15*J3^2+'hidden workings'!$G$15*J3^3</f>
        <v>39.73466666666667</v>
      </c>
      <c r="M3">
        <f>+'hidden workings'!$A$17+'hidden workings'!$C$17*J3+'hidden workings'!$E$17*J3^2+'hidden workings'!$G$17*J3^3</f>
        <v>7.973422222222222</v>
      </c>
      <c r="N3">
        <f>+'hidden workings'!$A$19+'hidden workings'!$C$19*J3+'hidden workings'!$E$19*J3^2+'hidden workings'!$G$19*J3^3</f>
        <v>39.867111111111114</v>
      </c>
      <c r="O3">
        <f>+'hidden workings'!$A$21+'hidden workings'!$C$21*J3+'hidden workings'!$E$21*J3^2+'hidden workings'!$G$21/J3</f>
        <v>1817.6448888888897</v>
      </c>
      <c r="P3">
        <f>IF(J3&lt;Monopoly!$C$17,Monopoly!$C$18,0)</f>
        <v>60</v>
      </c>
      <c r="R3">
        <f>IF(Monopoly!$C$17&gt;J3,MIN(P3,Monopoly!$C$22),0)</f>
        <v>41.851851851851855</v>
      </c>
      <c r="S3">
        <f>IF(Monopoly!$C$17&gt;J3,MAX(Monopoly!$C$22-P3,0),0)</f>
        <v>0</v>
      </c>
      <c r="T3">
        <f>IF(Monopoly!$C$17&gt;J3,MAX(P3-Monopoly!$C$22,0),0)</f>
        <v>18.148148148148145</v>
      </c>
      <c r="U3">
        <f>IF(Monopoly!$C$17=0,IF($J3&lt;'hidden workings'!$C$9,'hidden workings'!$D$9,N3),0)</f>
        <v>0</v>
      </c>
      <c r="V3">
        <f>IF(AND(Monopoly!$C$17=0,$J3&lt;'hidden workings'!$C$9),'hidden workings'!$E$9-'hidden workings'!$D$9,0)</f>
        <v>0</v>
      </c>
      <c r="W3">
        <f>+Monopoly!$C$10+Monopoly!$C$11*J3</f>
        <v>89.8</v>
      </c>
      <c r="X3">
        <f>+Monopoly!$C$10+2*Monopoly!$C$11*J3</f>
        <v>89.6</v>
      </c>
    </row>
    <row r="4" spans="10:24" ht="12.75">
      <c r="J4">
        <f t="shared" si="0"/>
        <v>0.4</v>
      </c>
      <c r="K4">
        <f>+'hidden workings'!$A$13+'hidden workings'!$C$13*J4+'hidden workings'!$E$13*J4^2+'hidden workings'!$G$13*J4^3</f>
        <v>371.44960000000015</v>
      </c>
      <c r="L4">
        <f>+'hidden workings'!$A$15+'hidden workings'!$C$15*J4+'hidden workings'!$E$15*J4^2+'hidden workings'!$G$15*J4^3</f>
        <v>39.472</v>
      </c>
      <c r="M4">
        <f>+'hidden workings'!$A$17+'hidden workings'!$C$17*J4+'hidden workings'!$E$17*J4^2+'hidden workings'!$G$17*J4^3</f>
        <v>15.894044444444443</v>
      </c>
      <c r="N4">
        <f>+'hidden workings'!$A$19+'hidden workings'!$C$19*J4+'hidden workings'!$E$19*J4^2+'hidden workings'!$G$19*J4^3</f>
        <v>39.73511111111111</v>
      </c>
      <c r="O4">
        <f>+'hidden workings'!$A$21+'hidden workings'!$C$21*J4+'hidden workings'!$E$21*J4^2+'hidden workings'!$G$21/J4</f>
        <v>928.6240000000004</v>
      </c>
      <c r="P4">
        <f>IF(J4&lt;Monopoly!$C$17,Monopoly!$C$18,0)</f>
        <v>60</v>
      </c>
      <c r="R4">
        <f>IF(Monopoly!$C$17&gt;J4,MIN(P4,Monopoly!$C$22),0)</f>
        <v>41.851851851851855</v>
      </c>
      <c r="S4">
        <f>IF(Monopoly!$C$17&gt;J4,MAX(Monopoly!$C$22-P4,0),0)</f>
        <v>0</v>
      </c>
      <c r="T4">
        <f>IF(Monopoly!$C$17&gt;J4,MAX(P4-Monopoly!$C$22,0),0)</f>
        <v>18.148148148148145</v>
      </c>
      <c r="U4">
        <f>IF(Monopoly!$C$17=0,IF($J4&lt;'hidden workings'!$C$9,'hidden workings'!$D$9,N4),0)</f>
        <v>0</v>
      </c>
      <c r="V4">
        <f>IF(AND(Monopoly!$C$17=0,$J4&lt;'hidden workings'!$C$9),'hidden workings'!$E$9-'hidden workings'!$D$9,0)</f>
        <v>0</v>
      </c>
      <c r="W4">
        <f>+Monopoly!$C$10+Monopoly!$C$11*J4</f>
        <v>89.6</v>
      </c>
      <c r="X4">
        <f>+Monopoly!$C$10+2*Monopoly!$C$11*J4</f>
        <v>89.2</v>
      </c>
    </row>
    <row r="5" spans="1:24" ht="12.75">
      <c r="A5">
        <f>+Monopoly!B7*(Monopoly!B8-C5-E5*Monopoly!B7-G5*Monopoly!B7^2)</f>
        <v>355.5555555555557</v>
      </c>
      <c r="C5">
        <f>+Monopoly!B4+G5*Monopoly!B3^2</f>
        <v>40</v>
      </c>
      <c r="E5">
        <f>-2*G5*Monopoly!B3</f>
        <v>-0.6666666666666667</v>
      </c>
      <c r="G5">
        <f>+(Monopoly!B8-Monopoly!B4)/(3*(Monopoly!B7^2-Monopoly!B3^2)-4*Monopoly!B3*(Monopoly!B7-Monopoly!B3))</f>
        <v>0.011111111111111112</v>
      </c>
      <c r="J5">
        <f t="shared" si="0"/>
        <v>0.6000000000000001</v>
      </c>
      <c r="K5">
        <f>+'hidden workings'!$A$13+'hidden workings'!$C$13*J5+'hidden workings'!$E$13*J5^2+'hidden workings'!$G$13*J5^3</f>
        <v>379.3179555555557</v>
      </c>
      <c r="L5">
        <f>+'hidden workings'!$A$15+'hidden workings'!$C$15*J5+'hidden workings'!$E$15*J5^2+'hidden workings'!$G$15*J5^3</f>
        <v>39.212</v>
      </c>
      <c r="M5">
        <f>+'hidden workings'!$A$17+'hidden workings'!$C$17*J5+'hidden workings'!$E$17*J5^2+'hidden workings'!$G$17*J5^3</f>
        <v>23.762400000000007</v>
      </c>
      <c r="N5">
        <f>+'hidden workings'!$A$19+'hidden workings'!$C$19*J5+'hidden workings'!$E$19*J5^2+'hidden workings'!$G$19*J5^3</f>
        <v>39.604</v>
      </c>
      <c r="O5">
        <f>+'hidden workings'!$A$21+'hidden workings'!$C$21*J5+'hidden workings'!$E$21*J5^2+'hidden workings'!$G$21/J5</f>
        <v>632.1965925925928</v>
      </c>
      <c r="P5">
        <f>IF(J5&lt;Monopoly!$C$17,Monopoly!$C$18,0)</f>
        <v>60</v>
      </c>
      <c r="R5">
        <f>IF(Monopoly!$C$17&gt;J5,MIN(P5,Monopoly!$C$22),0)</f>
        <v>41.851851851851855</v>
      </c>
      <c r="S5">
        <f>IF(Monopoly!$C$17&gt;J5,MAX(Monopoly!$C$22-P5,0),0)</f>
        <v>0</v>
      </c>
      <c r="T5">
        <f>IF(Monopoly!$C$17&gt;J5,MAX(P5-Monopoly!$C$22,0),0)</f>
        <v>18.148148148148145</v>
      </c>
      <c r="U5">
        <f>IF(Monopoly!$C$17=0,IF($J5&lt;'hidden workings'!$C$9,'hidden workings'!$D$9,N5),0)</f>
        <v>0</v>
      </c>
      <c r="V5">
        <f>IF(AND(Monopoly!$C$17=0,$J5&lt;'hidden workings'!$C$9),'hidden workings'!$E$9-'hidden workings'!$D$9,0)</f>
        <v>0</v>
      </c>
      <c r="W5">
        <f>+Monopoly!$C$10+Monopoly!$C$11*J5</f>
        <v>89.4</v>
      </c>
      <c r="X5">
        <f>+Monopoly!$C$10+2*Monopoly!$C$11*J5</f>
        <v>88.8</v>
      </c>
    </row>
    <row r="6" spans="10:24" ht="12.75">
      <c r="J6">
        <f t="shared" si="0"/>
        <v>0.8</v>
      </c>
      <c r="K6">
        <f>+'hidden workings'!$A$13+'hidden workings'!$C$13*J6+'hidden workings'!$E$13*J6^2+'hidden workings'!$G$13*J6^3</f>
        <v>387.1345777777779</v>
      </c>
      <c r="L6">
        <f>+'hidden workings'!$A$15+'hidden workings'!$C$15*J6+'hidden workings'!$E$15*J6^2+'hidden workings'!$G$15*J6^3</f>
        <v>38.95466666666666</v>
      </c>
      <c r="M6">
        <f>+'hidden workings'!$A$17+'hidden workings'!$C$17*J6+'hidden workings'!$E$17*J6^2+'hidden workings'!$G$17*J6^3</f>
        <v>31.579022222222225</v>
      </c>
      <c r="N6">
        <f>+'hidden workings'!$A$19+'hidden workings'!$C$19*J6+'hidden workings'!$E$19*J6^2+'hidden workings'!$G$19*J6^3</f>
        <v>39.47377777777778</v>
      </c>
      <c r="O6">
        <f>+'hidden workings'!$A$21+'hidden workings'!$C$21*J6+'hidden workings'!$E$21*J6^2+'hidden workings'!$G$21/J6</f>
        <v>483.9182222222224</v>
      </c>
      <c r="P6">
        <f>IF(J6&lt;Monopoly!$C$17,Monopoly!$C$18,0)</f>
        <v>60</v>
      </c>
      <c r="R6">
        <f>IF(Monopoly!$C$17&gt;J6,MIN(P6,Monopoly!$C$22),0)</f>
        <v>41.851851851851855</v>
      </c>
      <c r="S6">
        <f>IF(Monopoly!$C$17&gt;J6,MAX(Monopoly!$C$22-P6,0),0)</f>
        <v>0</v>
      </c>
      <c r="T6">
        <f>IF(Monopoly!$C$17&gt;J6,MAX(P6-Monopoly!$C$22,0),0)</f>
        <v>18.148148148148145</v>
      </c>
      <c r="U6">
        <f>IF(Monopoly!$C$17=0,IF($J6&lt;'hidden workings'!$C$9,'hidden workings'!$D$9,N6),0)</f>
        <v>0</v>
      </c>
      <c r="V6">
        <f>IF(AND(Monopoly!$C$17=0,$J6&lt;'hidden workings'!$C$9),'hidden workings'!$E$9-'hidden workings'!$D$9,0)</f>
        <v>0</v>
      </c>
      <c r="W6">
        <f>+Monopoly!$C$10+Monopoly!$C$11*J6</f>
        <v>89.2</v>
      </c>
      <c r="X6">
        <f>+Monopoly!$C$10+2*Monopoly!$C$11*J6</f>
        <v>88.4</v>
      </c>
    </row>
    <row r="7" spans="10:24" ht="12.75">
      <c r="J7">
        <f t="shared" si="0"/>
        <v>1</v>
      </c>
      <c r="K7">
        <f>+'hidden workings'!$A$13+'hidden workings'!$C$13*J7+'hidden workings'!$E$13*J7^2+'hidden workings'!$G$13*J7^3</f>
        <v>394.90000000000015</v>
      </c>
      <c r="L7">
        <f>+'hidden workings'!$A$15+'hidden workings'!$C$15*J7+'hidden workings'!$E$15*J7^2+'hidden workings'!$G$15*J7^3</f>
        <v>38.699999999999996</v>
      </c>
      <c r="M7">
        <f>+'hidden workings'!$A$17+'hidden workings'!$C$17*J7+'hidden workings'!$E$17*J7^2+'hidden workings'!$G$17*J7^3</f>
        <v>39.34444444444445</v>
      </c>
      <c r="N7">
        <f>+'hidden workings'!$A$19+'hidden workings'!$C$19*J7+'hidden workings'!$E$19*J7^2+'hidden workings'!$G$19*J7^3</f>
        <v>39.34444444444445</v>
      </c>
      <c r="O7">
        <f>+'hidden workings'!$A$21+'hidden workings'!$C$21*J7+'hidden workings'!$E$21*J7^2+'hidden workings'!$G$21/J7</f>
        <v>394.90000000000015</v>
      </c>
      <c r="P7">
        <f>IF(J7&lt;Monopoly!$C$17,Monopoly!$C$18,0)</f>
        <v>60</v>
      </c>
      <c r="R7">
        <f>IF(Monopoly!$C$17&gt;J7,MIN(P7,Monopoly!$C$22),0)</f>
        <v>41.851851851851855</v>
      </c>
      <c r="S7">
        <f>IF(Monopoly!$C$17&gt;J7,MAX(Monopoly!$C$22-P7,0),0)</f>
        <v>0</v>
      </c>
      <c r="T7">
        <f>IF(Monopoly!$C$17&gt;J7,MAX(P7-Monopoly!$C$22,0),0)</f>
        <v>18.148148148148145</v>
      </c>
      <c r="U7">
        <f>IF(Monopoly!$C$17=0,IF($J7&lt;'hidden workings'!$C$9,'hidden workings'!$D$9,N7),0)</f>
        <v>0</v>
      </c>
      <c r="V7">
        <f>IF(AND(Monopoly!$C$17=0,$J7&lt;'hidden workings'!$C$9),'hidden workings'!$E$9-'hidden workings'!$D$9,0)</f>
        <v>0</v>
      </c>
      <c r="W7">
        <f>+Monopoly!$C$10+Monopoly!$C$11*J7</f>
        <v>89</v>
      </c>
      <c r="X7">
        <f>+Monopoly!$C$10+2*Monopoly!$C$11*J7</f>
        <v>88</v>
      </c>
    </row>
    <row r="8" spans="3:24" ht="12.75">
      <c r="C8" t="s">
        <v>22</v>
      </c>
      <c r="D8" t="s">
        <v>14</v>
      </c>
      <c r="E8" t="s">
        <v>15</v>
      </c>
      <c r="J8">
        <f t="shared" si="0"/>
        <v>1.2</v>
      </c>
      <c r="K8">
        <f>+'hidden workings'!$A$13+'hidden workings'!$C$13*J8+'hidden workings'!$E$13*J8^2+'hidden workings'!$G$13*J8^3</f>
        <v>402.61475555555575</v>
      </c>
      <c r="L8">
        <f>+'hidden workings'!$A$15+'hidden workings'!$C$15*J8+'hidden workings'!$E$15*J8^2+'hidden workings'!$G$15*J8^3</f>
        <v>38.448</v>
      </c>
      <c r="M8">
        <f>+'hidden workings'!$A$17+'hidden workings'!$C$17*J8+'hidden workings'!$E$17*J8^2+'hidden workings'!$G$17*J8^3</f>
        <v>47.0592</v>
      </c>
      <c r="N8">
        <f>+'hidden workings'!$A$19+'hidden workings'!$C$19*J8+'hidden workings'!$E$19*J8^2+'hidden workings'!$G$19*J8^3</f>
        <v>39.216</v>
      </c>
      <c r="O8">
        <f>+'hidden workings'!$A$21+'hidden workings'!$C$21*J8+'hidden workings'!$E$21*J8^2+'hidden workings'!$G$21/J8</f>
        <v>335.5122962962964</v>
      </c>
      <c r="P8">
        <f>IF(J8&lt;Monopoly!$C$17,Monopoly!$C$18,0)</f>
        <v>60</v>
      </c>
      <c r="R8">
        <f>IF(Monopoly!$C$17&gt;J8,MIN(P8,Monopoly!$C$22),0)</f>
        <v>41.851851851851855</v>
      </c>
      <c r="S8">
        <f>IF(Monopoly!$C$17&gt;J8,MAX(Monopoly!$C$22-P8,0),0)</f>
        <v>0</v>
      </c>
      <c r="T8">
        <f>IF(Monopoly!$C$17&gt;J8,MAX(P8-Monopoly!$C$22,0),0)</f>
        <v>18.148148148148145</v>
      </c>
      <c r="U8">
        <f>IF(Monopoly!$C$17=0,IF($J8&lt;'hidden workings'!$C$9,'hidden workings'!$D$9,N8),0)</f>
        <v>0</v>
      </c>
      <c r="V8">
        <f>IF(AND(Monopoly!$C$17=0,$J8&lt;'hidden workings'!$C$9),'hidden workings'!$E$9-'hidden workings'!$D$9,0)</f>
        <v>0</v>
      </c>
      <c r="W8">
        <f>+Monopoly!$C$10+Monopoly!$C$11*J8</f>
        <v>88.8</v>
      </c>
      <c r="X8">
        <f>+Monopoly!$C$10+2*Monopoly!$C$11*J8</f>
        <v>87.6</v>
      </c>
    </row>
    <row r="9" spans="3:24" ht="12.75">
      <c r="C9">
        <f>0.8*Monopoly!B3</f>
        <v>24</v>
      </c>
      <c r="D9">
        <f>+$A$19+$C$19*C9+$E$19*C9^2+$G$19*C9^3</f>
        <v>30.4</v>
      </c>
      <c r="E9">
        <f>+$A$21+$C$21*C9+$E$21*C9^2+$G$21/C9</f>
        <v>45.21481481481482</v>
      </c>
      <c r="J9">
        <f t="shared" si="0"/>
        <v>1.4</v>
      </c>
      <c r="K9">
        <f>+'hidden workings'!$A$13+'hidden workings'!$C$13*J9+'hidden workings'!$E$13*J9^2+'hidden workings'!$G$13*J9^3</f>
        <v>410.27937777777794</v>
      </c>
      <c r="L9">
        <f>+'hidden workings'!$A$15+'hidden workings'!$C$15*J9+'hidden workings'!$E$15*J9^2+'hidden workings'!$G$15*J9^3</f>
        <v>38.19866666666667</v>
      </c>
      <c r="M9">
        <f>+'hidden workings'!$A$17+'hidden workings'!$C$17*J9+'hidden workings'!$E$17*J9^2+'hidden workings'!$G$17*J9^3</f>
        <v>54.723822222222225</v>
      </c>
      <c r="N9">
        <f>+'hidden workings'!$A$19+'hidden workings'!$C$19*J9+'hidden workings'!$E$19*J9^2+'hidden workings'!$G$19*J9^3</f>
        <v>39.08844444444445</v>
      </c>
      <c r="O9">
        <f>+'hidden workings'!$A$21+'hidden workings'!$C$21*J9+'hidden workings'!$E$21*J9^2+'hidden workings'!$G$21/J9</f>
        <v>293.05669841269855</v>
      </c>
      <c r="P9">
        <f>IF(J9&lt;Monopoly!$C$17,Monopoly!$C$18,0)</f>
        <v>60</v>
      </c>
      <c r="R9">
        <f>IF(Monopoly!$C$17&gt;J9,MIN(P9,Monopoly!$C$22),0)</f>
        <v>41.851851851851855</v>
      </c>
      <c r="S9">
        <f>IF(Monopoly!$C$17&gt;J9,MAX(Monopoly!$C$22-P9,0),0)</f>
        <v>0</v>
      </c>
      <c r="T9">
        <f>IF(Monopoly!$C$17&gt;J9,MAX(P9-Monopoly!$C$22,0),0)</f>
        <v>18.148148148148145</v>
      </c>
      <c r="U9">
        <f>IF(Monopoly!$C$17=0,IF($J9&lt;'hidden workings'!$C$9,'hidden workings'!$D$9,N9),0)</f>
        <v>0</v>
      </c>
      <c r="V9">
        <f>IF(AND(Monopoly!$C$17=0,$J9&lt;'hidden workings'!$C$9),'hidden workings'!$E$9-'hidden workings'!$D$9,0)</f>
        <v>0</v>
      </c>
      <c r="W9">
        <f>+Monopoly!$C$10+Monopoly!$C$11*J9</f>
        <v>88.6</v>
      </c>
      <c r="X9">
        <f>+Monopoly!$C$10+2*Monopoly!$C$11*J9</f>
        <v>87.2</v>
      </c>
    </row>
    <row r="10" spans="3:24" ht="12.75">
      <c r="C10">
        <f>IF(AND(Monopoly!$C$17=0,'hidden workings'!$J$2&lt;$C$9),$D$9,0)</f>
        <v>0</v>
      </c>
      <c r="D10">
        <f>IF(AND(Monopoly!$C$17=0,'hidden workings'!$J$2&lt;$C$9),$E$9,0)</f>
        <v>0</v>
      </c>
      <c r="J10">
        <f t="shared" si="0"/>
        <v>1.5999999999999999</v>
      </c>
      <c r="K10">
        <f>+'hidden workings'!$A$13+'hidden workings'!$C$13*J10+'hidden workings'!$E$13*J10^2+'hidden workings'!$G$13*J10^3</f>
        <v>417.8944000000002</v>
      </c>
      <c r="L10">
        <f>+'hidden workings'!$A$15+'hidden workings'!$C$15*J10+'hidden workings'!$E$15*J10^2+'hidden workings'!$G$15*J10^3</f>
        <v>37.952</v>
      </c>
      <c r="M10">
        <f>+'hidden workings'!$A$17+'hidden workings'!$C$17*J10+'hidden workings'!$E$17*J10^2+'hidden workings'!$G$17*J10^3</f>
        <v>62.33884444444444</v>
      </c>
      <c r="N10">
        <f>+'hidden workings'!$A$19+'hidden workings'!$C$19*J10+'hidden workings'!$E$19*J10^2+'hidden workings'!$G$19*J10^3</f>
        <v>38.961777777777776</v>
      </c>
      <c r="O10">
        <f>+'hidden workings'!$A$21+'hidden workings'!$C$21*J10+'hidden workings'!$E$21*J10^2+'hidden workings'!$G$21/J10</f>
        <v>261.18400000000014</v>
      </c>
      <c r="P10">
        <f>IF(J10&lt;Monopoly!$C$17,Monopoly!$C$18,0)</f>
        <v>60</v>
      </c>
      <c r="R10">
        <f>IF(Monopoly!$C$17&gt;J10,MIN(P10,Monopoly!$C$22),0)</f>
        <v>41.851851851851855</v>
      </c>
      <c r="S10">
        <f>IF(Monopoly!$C$17&gt;J10,MAX(Monopoly!$C$22-P10,0),0)</f>
        <v>0</v>
      </c>
      <c r="T10">
        <f>IF(Monopoly!$C$17&gt;J10,MAX(P10-Monopoly!$C$22,0),0)</f>
        <v>18.148148148148145</v>
      </c>
      <c r="U10">
        <f>IF(Monopoly!$C$17=0,IF($J10&lt;'hidden workings'!$C$9,'hidden workings'!$D$9,N10),0)</f>
        <v>0</v>
      </c>
      <c r="V10">
        <f>IF(AND(Monopoly!$C$17=0,$J10&lt;'hidden workings'!$C$9),'hidden workings'!$E$9-'hidden workings'!$D$9,0)</f>
        <v>0</v>
      </c>
      <c r="W10">
        <f>+Monopoly!$C$10+Monopoly!$C$11*J10</f>
        <v>88.4</v>
      </c>
      <c r="X10">
        <f>+Monopoly!$C$10+2*Monopoly!$C$11*J10</f>
        <v>86.8</v>
      </c>
    </row>
    <row r="11" spans="10:24" ht="12.75">
      <c r="J11">
        <f t="shared" si="0"/>
        <v>1.7999999999999998</v>
      </c>
      <c r="K11">
        <f>+'hidden workings'!$A$13+'hidden workings'!$C$13*J11+'hidden workings'!$E$13*J11^2+'hidden workings'!$G$13*J11^3</f>
        <v>425.4603555555557</v>
      </c>
      <c r="L11">
        <f>+'hidden workings'!$A$15+'hidden workings'!$C$15*J11+'hidden workings'!$E$15*J11^2+'hidden workings'!$G$15*J11^3</f>
        <v>37.708</v>
      </c>
      <c r="M11">
        <f>+'hidden workings'!$A$17+'hidden workings'!$C$17*J11+'hidden workings'!$E$17*J11^2+'hidden workings'!$G$17*J11^3</f>
        <v>69.90480000000001</v>
      </c>
      <c r="N11">
        <f>+'hidden workings'!$A$19+'hidden workings'!$C$19*J11+'hidden workings'!$E$19*J11^2+'hidden workings'!$G$19*J11^3</f>
        <v>38.836</v>
      </c>
      <c r="O11">
        <f>+'hidden workings'!$A$21+'hidden workings'!$C$21*J11+'hidden workings'!$E$21*J11^2+'hidden workings'!$G$21/J11</f>
        <v>236.36686419753096</v>
      </c>
      <c r="P11">
        <f>IF(J11&lt;Monopoly!$C$17,Monopoly!$C$18,0)</f>
        <v>60</v>
      </c>
      <c r="R11">
        <f>IF(Monopoly!$C$17&gt;J11,MIN(P11,Monopoly!$C$22),0)</f>
        <v>41.851851851851855</v>
      </c>
      <c r="S11">
        <f>IF(Monopoly!$C$17&gt;J11,MAX(Monopoly!$C$22-P11,0),0)</f>
        <v>0</v>
      </c>
      <c r="T11">
        <f>IF(Monopoly!$C$17&gt;J11,MAX(P11-Monopoly!$C$22,0),0)</f>
        <v>18.148148148148145</v>
      </c>
      <c r="U11">
        <f>IF(Monopoly!$C$17=0,IF($J11&lt;'hidden workings'!$C$9,'hidden workings'!$D$9,N11),0)</f>
        <v>0</v>
      </c>
      <c r="V11">
        <f>IF(AND(Monopoly!$C$17=0,$J11&lt;'hidden workings'!$C$9),'hidden workings'!$E$9-'hidden workings'!$D$9,0)</f>
        <v>0</v>
      </c>
      <c r="W11">
        <f>+Monopoly!$C$10+Monopoly!$C$11*J11</f>
        <v>88.2</v>
      </c>
      <c r="X11">
        <f>+Monopoly!$C$10+2*Monopoly!$C$11*J11</f>
        <v>86.4</v>
      </c>
    </row>
    <row r="12" spans="1:24" ht="12.75">
      <c r="A12" t="s">
        <v>0</v>
      </c>
      <c r="J12">
        <f t="shared" si="0"/>
        <v>1.9999999999999998</v>
      </c>
      <c r="K12">
        <f>+'hidden workings'!$A$13+'hidden workings'!$C$13*J12+'hidden workings'!$E$13*J12^2+'hidden workings'!$G$13*J12^3</f>
        <v>432.97777777777793</v>
      </c>
      <c r="L12">
        <f>+'hidden workings'!$A$15+'hidden workings'!$C$15*J12+'hidden workings'!$E$15*J12^2+'hidden workings'!$G$15*J12^3</f>
        <v>37.46666666666667</v>
      </c>
      <c r="M12">
        <f>+'hidden workings'!$A$17+'hidden workings'!$C$17*J12+'hidden workings'!$E$17*J12^2+'hidden workings'!$G$17*J12^3</f>
        <v>77.4222222222222</v>
      </c>
      <c r="N12">
        <f>+'hidden workings'!$A$19+'hidden workings'!$C$19*J12+'hidden workings'!$E$19*J12^2+'hidden workings'!$G$19*J12^3</f>
        <v>38.71111111111111</v>
      </c>
      <c r="O12">
        <f>+'hidden workings'!$A$21+'hidden workings'!$C$21*J12+'hidden workings'!$E$21*J12^2+'hidden workings'!$G$21/J12</f>
        <v>216.488888888889</v>
      </c>
      <c r="P12">
        <f>IF(J12&lt;Monopoly!$C$17,Monopoly!$C$18,0)</f>
        <v>60</v>
      </c>
      <c r="R12">
        <f>IF(Monopoly!$C$17&gt;J12,MIN(P12,Monopoly!$C$22),0)</f>
        <v>41.851851851851855</v>
      </c>
      <c r="S12">
        <f>IF(Monopoly!$C$17&gt;J12,MAX(Monopoly!$C$22-P12,0),0)</f>
        <v>0</v>
      </c>
      <c r="T12">
        <f>IF(Monopoly!$C$17&gt;J12,MAX(P12-Monopoly!$C$22,0),0)</f>
        <v>18.148148148148145</v>
      </c>
      <c r="U12">
        <f>IF(Monopoly!$C$17=0,IF($J12&lt;'hidden workings'!$C$9,'hidden workings'!$D$9,N12),0)</f>
        <v>0</v>
      </c>
      <c r="V12">
        <f>IF(AND(Monopoly!$C$17=0,$J12&lt;'hidden workings'!$C$9),'hidden workings'!$E$9-'hidden workings'!$D$9,0)</f>
        <v>0</v>
      </c>
      <c r="W12">
        <f>+Monopoly!$C$10+Monopoly!$C$11*J12</f>
        <v>88</v>
      </c>
      <c r="X12">
        <f>+Monopoly!$C$10+2*Monopoly!$C$11*J12</f>
        <v>86</v>
      </c>
    </row>
    <row r="13" spans="1:24" ht="14.25">
      <c r="A13" s="2">
        <f>+A5</f>
        <v>355.5555555555557</v>
      </c>
      <c r="B13" s="1" t="s">
        <v>1</v>
      </c>
      <c r="C13" s="2">
        <f>+C5</f>
        <v>40</v>
      </c>
      <c r="D13" s="1" t="s">
        <v>2</v>
      </c>
      <c r="E13" s="2">
        <f>+E5</f>
        <v>-0.6666666666666667</v>
      </c>
      <c r="F13" s="1" t="s">
        <v>3</v>
      </c>
      <c r="G13" s="2">
        <f>+G5</f>
        <v>0.011111111111111112</v>
      </c>
      <c r="H13" s="1" t="s">
        <v>4</v>
      </c>
      <c r="J13">
        <f t="shared" si="0"/>
        <v>2.1999999999999997</v>
      </c>
      <c r="K13">
        <f>+'hidden workings'!$A$13+'hidden workings'!$C$13*J13+'hidden workings'!$E$13*J13^2+'hidden workings'!$G$13*J13^3</f>
        <v>440.4472000000001</v>
      </c>
      <c r="L13">
        <f>+'hidden workings'!$A$15+'hidden workings'!$C$15*J13+'hidden workings'!$E$15*J13^2+'hidden workings'!$G$15*J13^3</f>
        <v>37.228</v>
      </c>
      <c r="M13">
        <f>+'hidden workings'!$A$17+'hidden workings'!$C$17*J13+'hidden workings'!$E$17*J13^2+'hidden workings'!$G$17*J13^3</f>
        <v>84.89164444444444</v>
      </c>
      <c r="N13">
        <f>+'hidden workings'!$A$19+'hidden workings'!$C$19*J13+'hidden workings'!$E$19*J13^2+'hidden workings'!$G$19*J13^3</f>
        <v>38.587111111111106</v>
      </c>
      <c r="O13">
        <f>+'hidden workings'!$A$21+'hidden workings'!$C$21*J13+'hidden workings'!$E$21*J13^2+'hidden workings'!$G$21/J13</f>
        <v>200.20327272727283</v>
      </c>
      <c r="P13">
        <f>IF(J13&lt;Monopoly!$C$17,Monopoly!$C$18,0)</f>
        <v>60</v>
      </c>
      <c r="R13">
        <f>IF(Monopoly!$C$17&gt;J13,MIN(P13,Monopoly!$C$22),0)</f>
        <v>41.851851851851855</v>
      </c>
      <c r="S13">
        <f>IF(Monopoly!$C$17&gt;J13,MAX(Monopoly!$C$22-P13,0),0)</f>
        <v>0</v>
      </c>
      <c r="T13">
        <f>IF(Monopoly!$C$17&gt;J13,MAX(P13-Monopoly!$C$22,0),0)</f>
        <v>18.148148148148145</v>
      </c>
      <c r="U13">
        <f>IF(Monopoly!$C$17=0,IF($J13&lt;'hidden workings'!$C$9,'hidden workings'!$D$9,N13),0)</f>
        <v>0</v>
      </c>
      <c r="V13">
        <f>IF(AND(Monopoly!$C$17=0,$J13&lt;'hidden workings'!$C$9),'hidden workings'!$E$9-'hidden workings'!$D$9,0)</f>
        <v>0</v>
      </c>
      <c r="W13">
        <f>+Monopoly!$C$10+Monopoly!$C$11*J13</f>
        <v>87.8</v>
      </c>
      <c r="X13">
        <f>+Monopoly!$C$10+2*Monopoly!$C$11*J13</f>
        <v>85.6</v>
      </c>
    </row>
    <row r="14" spans="1:24" ht="12.75">
      <c r="A14" t="s">
        <v>5</v>
      </c>
      <c r="J14">
        <f t="shared" si="0"/>
        <v>2.4</v>
      </c>
      <c r="K14">
        <f>+'hidden workings'!$A$13+'hidden workings'!$C$13*J14+'hidden workings'!$E$13*J14^2+'hidden workings'!$G$13*J14^3</f>
        <v>447.8691555555557</v>
      </c>
      <c r="L14">
        <f>+'hidden workings'!$A$15+'hidden workings'!$C$15*J14+'hidden workings'!$E$15*J14^2+'hidden workings'!$G$15*J14^3</f>
        <v>36.992</v>
      </c>
      <c r="M14">
        <f>+'hidden workings'!$A$17+'hidden workings'!$C$17*J14+'hidden workings'!$E$17*J14^2+'hidden workings'!$G$17*J14^3</f>
        <v>92.3136</v>
      </c>
      <c r="N14">
        <f>+'hidden workings'!$A$19+'hidden workings'!$C$19*J14+'hidden workings'!$E$19*J14^2+'hidden workings'!$G$19*J14^3</f>
        <v>38.464</v>
      </c>
      <c r="O14">
        <f>+'hidden workings'!$A$21+'hidden workings'!$C$21*J14+'hidden workings'!$E$21*J14^2+'hidden workings'!$G$21/J14</f>
        <v>186.6121481481482</v>
      </c>
      <c r="P14">
        <f>IF(J14&lt;Monopoly!$C$17,Monopoly!$C$18,0)</f>
        <v>60</v>
      </c>
      <c r="R14">
        <f>IF(Monopoly!$C$17&gt;J14,MIN(P14,Monopoly!$C$22),0)</f>
        <v>41.851851851851855</v>
      </c>
      <c r="S14">
        <f>IF(Monopoly!$C$17&gt;J14,MAX(Monopoly!$C$22-P14,0),0)</f>
        <v>0</v>
      </c>
      <c r="T14">
        <f>IF(Monopoly!$C$17&gt;J14,MAX(P14-Monopoly!$C$22,0),0)</f>
        <v>18.148148148148145</v>
      </c>
      <c r="U14">
        <f>IF(Monopoly!$C$17=0,IF($J14&lt;'hidden workings'!$C$9,'hidden workings'!$D$9,N14),0)</f>
        <v>0</v>
      </c>
      <c r="V14">
        <f>IF(AND(Monopoly!$C$17=0,$J14&lt;'hidden workings'!$C$9),'hidden workings'!$E$9-'hidden workings'!$D$9,0)</f>
        <v>0</v>
      </c>
      <c r="W14">
        <f>+Monopoly!$C$10+Monopoly!$C$11*J14</f>
        <v>87.6</v>
      </c>
      <c r="X14">
        <f>+Monopoly!$C$10+2*Monopoly!$C$11*J14</f>
        <v>85.2</v>
      </c>
    </row>
    <row r="15" spans="1:24" ht="14.25">
      <c r="A15">
        <f>+C13</f>
        <v>40</v>
      </c>
      <c r="B15" s="1" t="s">
        <v>1</v>
      </c>
      <c r="C15">
        <f>2*E13</f>
        <v>-1.3333333333333335</v>
      </c>
      <c r="D15" s="1" t="s">
        <v>2</v>
      </c>
      <c r="E15">
        <f>3*G13</f>
        <v>0.03333333333333333</v>
      </c>
      <c r="F15" s="1" t="s">
        <v>6</v>
      </c>
      <c r="J15">
        <f t="shared" si="0"/>
        <v>2.6</v>
      </c>
      <c r="K15">
        <f>+'hidden workings'!$A$13+'hidden workings'!$C$13*J15+'hidden workings'!$E$13*J15^2+'hidden workings'!$G$13*J15^3</f>
        <v>455.24417777777796</v>
      </c>
      <c r="L15">
        <f>+'hidden workings'!$A$15+'hidden workings'!$C$15*J15+'hidden workings'!$E$15*J15^2+'hidden workings'!$G$15*J15^3</f>
        <v>36.75866666666666</v>
      </c>
      <c r="M15">
        <f>+'hidden workings'!$A$17+'hidden workings'!$C$17*J15+'hidden workings'!$E$17*J15^2+'hidden workings'!$G$17*J15^3</f>
        <v>99.68862222222222</v>
      </c>
      <c r="N15">
        <f>+'hidden workings'!$A$19+'hidden workings'!$C$19*J15+'hidden workings'!$E$19*J15^2+'hidden workings'!$G$19*J15^3</f>
        <v>38.34177777777778</v>
      </c>
      <c r="O15">
        <f>+'hidden workings'!$A$21+'hidden workings'!$C$21*J15+'hidden workings'!$E$21*J15^2+'hidden workings'!$G$21/J15</f>
        <v>175.09391452991457</v>
      </c>
      <c r="P15">
        <f>IF(J15&lt;Monopoly!$C$17,Monopoly!$C$18,0)</f>
        <v>60</v>
      </c>
      <c r="R15">
        <f>IF(Monopoly!$C$17&gt;J15,MIN(P15,Monopoly!$C$22),0)</f>
        <v>41.851851851851855</v>
      </c>
      <c r="S15">
        <f>IF(Monopoly!$C$17&gt;J15,MAX(Monopoly!$C$22-P15,0),0)</f>
        <v>0</v>
      </c>
      <c r="T15">
        <f>IF(Monopoly!$C$17&gt;J15,MAX(P15-Monopoly!$C$22,0),0)</f>
        <v>18.148148148148145</v>
      </c>
      <c r="U15">
        <f>IF(Monopoly!$C$17=0,IF($J15&lt;'hidden workings'!$C$9,'hidden workings'!$D$9,N15),0)</f>
        <v>0</v>
      </c>
      <c r="V15">
        <f>IF(AND(Monopoly!$C$17=0,$J15&lt;'hidden workings'!$C$9),'hidden workings'!$E$9-'hidden workings'!$D$9,0)</f>
        <v>0</v>
      </c>
      <c r="W15">
        <f>+Monopoly!$C$10+Monopoly!$C$11*J15</f>
        <v>87.4</v>
      </c>
      <c r="X15">
        <f>+Monopoly!$C$10+2*Monopoly!$C$11*J15</f>
        <v>84.8</v>
      </c>
    </row>
    <row r="16" spans="1:24" ht="12.75">
      <c r="A16" t="s">
        <v>7</v>
      </c>
      <c r="J16">
        <f t="shared" si="0"/>
        <v>2.8000000000000003</v>
      </c>
      <c r="K16">
        <f>+'hidden workings'!$A$13+'hidden workings'!$C$13*J16+'hidden workings'!$E$13*J16^2+'hidden workings'!$G$13*J16^3</f>
        <v>462.57280000000014</v>
      </c>
      <c r="L16">
        <f>+'hidden workings'!$A$15+'hidden workings'!$C$15*J16+'hidden workings'!$E$15*J16^2+'hidden workings'!$G$15*J16^3</f>
        <v>36.528</v>
      </c>
      <c r="M16">
        <f>+'hidden workings'!$A$17+'hidden workings'!$C$17*J16+'hidden workings'!$E$17*J16^2+'hidden workings'!$G$17*J16^3</f>
        <v>107.01724444444446</v>
      </c>
      <c r="N16">
        <f>+'hidden workings'!$A$19+'hidden workings'!$C$19*J16+'hidden workings'!$E$19*J16^2+'hidden workings'!$G$19*J16^3</f>
        <v>38.220444444444446</v>
      </c>
      <c r="O16">
        <f>+'hidden workings'!$A$21+'hidden workings'!$C$21*J16+'hidden workings'!$E$21*J16^2+'hidden workings'!$G$21/J16</f>
        <v>165.20457142857148</v>
      </c>
      <c r="P16">
        <f>IF(J16&lt;Monopoly!$C$17,Monopoly!$C$18,0)</f>
        <v>60</v>
      </c>
      <c r="R16">
        <f>IF(Monopoly!$C$17&gt;J16,MIN(P16,Monopoly!$C$22),0)</f>
        <v>41.851851851851855</v>
      </c>
      <c r="S16">
        <f>IF(Monopoly!$C$17&gt;J16,MAX(Monopoly!$C$22-P16,0),0)</f>
        <v>0</v>
      </c>
      <c r="T16">
        <f>IF(Monopoly!$C$17&gt;J16,MAX(P16-Monopoly!$C$22,0),0)</f>
        <v>18.148148148148145</v>
      </c>
      <c r="U16">
        <f>IF(Monopoly!$C$17=0,IF($J16&lt;'hidden workings'!$C$9,'hidden workings'!$D$9,N16),0)</f>
        <v>0</v>
      </c>
      <c r="V16">
        <f>IF(AND(Monopoly!$C$17=0,$J16&lt;'hidden workings'!$C$9),'hidden workings'!$E$9-'hidden workings'!$D$9,0)</f>
        <v>0</v>
      </c>
      <c r="W16">
        <f>+Monopoly!$C$10+Monopoly!$C$11*J16</f>
        <v>87.2</v>
      </c>
      <c r="X16">
        <f>+Monopoly!$C$10+2*Monopoly!$C$11*J16</f>
        <v>84.4</v>
      </c>
    </row>
    <row r="17" spans="3:24" ht="12.75">
      <c r="C17">
        <f aca="true" t="shared" si="1" ref="C17:H17">+C13</f>
        <v>40</v>
      </c>
      <c r="D17" t="str">
        <f t="shared" si="1"/>
        <v>x output +</v>
      </c>
      <c r="E17">
        <f t="shared" si="1"/>
        <v>-0.6666666666666667</v>
      </c>
      <c r="F17" t="str">
        <f t="shared" si="1"/>
        <v>x output2 +</v>
      </c>
      <c r="G17">
        <f t="shared" si="1"/>
        <v>0.011111111111111112</v>
      </c>
      <c r="H17" t="str">
        <f t="shared" si="1"/>
        <v>x output3</v>
      </c>
      <c r="J17">
        <f t="shared" si="0"/>
        <v>3.0000000000000004</v>
      </c>
      <c r="K17">
        <f>+'hidden workings'!$A$13+'hidden workings'!$C$13*J17+'hidden workings'!$E$13*J17^2+'hidden workings'!$G$13*J17^3</f>
        <v>469.8555555555557</v>
      </c>
      <c r="L17">
        <f>+'hidden workings'!$A$15+'hidden workings'!$C$15*J17+'hidden workings'!$E$15*J17^2+'hidden workings'!$G$15*J17^3</f>
        <v>36.3</v>
      </c>
      <c r="M17">
        <f>+'hidden workings'!$A$17+'hidden workings'!$C$17*J17+'hidden workings'!$E$17*J17^2+'hidden workings'!$G$17*J17^3</f>
        <v>114.30000000000001</v>
      </c>
      <c r="N17">
        <f>+'hidden workings'!$A$19+'hidden workings'!$C$19*J17+'hidden workings'!$E$19*J17^2+'hidden workings'!$G$19*J17^3</f>
        <v>38.1</v>
      </c>
      <c r="O17">
        <f>+'hidden workings'!$A$21+'hidden workings'!$C$21*J17+'hidden workings'!$E$21*J17^2+'hidden workings'!$G$21/J17</f>
        <v>156.61851851851856</v>
      </c>
      <c r="P17">
        <f>IF(J17&lt;Monopoly!$C$17,Monopoly!$C$18,0)</f>
        <v>60</v>
      </c>
      <c r="R17">
        <f>IF(Monopoly!$C$17&gt;J17,MIN(P17,Monopoly!$C$22),0)</f>
        <v>41.851851851851855</v>
      </c>
      <c r="S17">
        <f>IF(Monopoly!$C$17&gt;J17,MAX(Monopoly!$C$22-P17,0),0)</f>
        <v>0</v>
      </c>
      <c r="T17">
        <f>IF(Monopoly!$C$17&gt;J17,MAX(P17-Monopoly!$C$22,0),0)</f>
        <v>18.148148148148145</v>
      </c>
      <c r="U17">
        <f>IF(Monopoly!$C$17=0,IF($J17&lt;'hidden workings'!$C$9,'hidden workings'!$D$9,N17),0)</f>
        <v>0</v>
      </c>
      <c r="V17">
        <f>IF(AND(Monopoly!$C$17=0,$J17&lt;'hidden workings'!$C$9),'hidden workings'!$E$9-'hidden workings'!$D$9,0)</f>
        <v>0</v>
      </c>
      <c r="W17">
        <f>+Monopoly!$C$10+Monopoly!$C$11*J17</f>
        <v>87</v>
      </c>
      <c r="X17">
        <f>+Monopoly!$C$10+2*Monopoly!$C$11*J17</f>
        <v>84</v>
      </c>
    </row>
    <row r="18" spans="1:24" ht="12.75">
      <c r="A18" t="s">
        <v>8</v>
      </c>
      <c r="J18">
        <f t="shared" si="0"/>
        <v>3.2000000000000006</v>
      </c>
      <c r="K18">
        <f>+'hidden workings'!$A$13+'hidden workings'!$C$13*J18+'hidden workings'!$E$13*J18^2+'hidden workings'!$G$13*J18^3</f>
        <v>477.092977777778</v>
      </c>
      <c r="L18">
        <f>+'hidden workings'!$A$15+'hidden workings'!$C$15*J18+'hidden workings'!$E$15*J18^2+'hidden workings'!$G$15*J18^3</f>
        <v>36.074666666666666</v>
      </c>
      <c r="M18">
        <f>+'hidden workings'!$A$17+'hidden workings'!$C$17*J18+'hidden workings'!$E$17*J18^2+'hidden workings'!$G$17*J18^3</f>
        <v>121.53742222222225</v>
      </c>
      <c r="N18">
        <f>+'hidden workings'!$A$19+'hidden workings'!$C$19*J18+'hidden workings'!$E$19*J18^2+'hidden workings'!$G$19*J18^3</f>
        <v>37.980444444444444</v>
      </c>
      <c r="O18">
        <f>+'hidden workings'!$A$21+'hidden workings'!$C$21*J18+'hidden workings'!$E$21*J18^2+'hidden workings'!$G$21/J18</f>
        <v>149.0915555555556</v>
      </c>
      <c r="P18">
        <f>IF(J18&lt;Monopoly!$C$17,Monopoly!$C$18,0)</f>
        <v>60</v>
      </c>
      <c r="R18">
        <f>IF(Monopoly!$C$17&gt;J18,MIN(P18,Monopoly!$C$22),0)</f>
        <v>41.851851851851855</v>
      </c>
      <c r="S18">
        <f>IF(Monopoly!$C$17&gt;J18,MAX(Monopoly!$C$22-P18,0),0)</f>
        <v>0</v>
      </c>
      <c r="T18">
        <f>IF(Monopoly!$C$17&gt;J18,MAX(P18-Monopoly!$C$22,0),0)</f>
        <v>18.148148148148145</v>
      </c>
      <c r="U18">
        <f>IF(Monopoly!$C$17=0,IF($J18&lt;'hidden workings'!$C$9,'hidden workings'!$D$9,N18),0)</f>
        <v>0</v>
      </c>
      <c r="V18">
        <f>IF(AND(Monopoly!$C$17=0,$J18&lt;'hidden workings'!$C$9),'hidden workings'!$E$9-'hidden workings'!$D$9,0)</f>
        <v>0</v>
      </c>
      <c r="W18">
        <f>+Monopoly!$C$10+Monopoly!$C$11*J18</f>
        <v>86.8</v>
      </c>
      <c r="X18">
        <f>+Monopoly!$C$10+2*Monopoly!$C$11*J18</f>
        <v>83.6</v>
      </c>
    </row>
    <row r="19" spans="1:24" ht="14.25">
      <c r="A19">
        <f>+C13</f>
        <v>40</v>
      </c>
      <c r="B19" s="1" t="s">
        <v>1</v>
      </c>
      <c r="C19">
        <f>+E17</f>
        <v>-0.6666666666666667</v>
      </c>
      <c r="D19" s="1" t="s">
        <v>2</v>
      </c>
      <c r="E19">
        <f>+G17</f>
        <v>0.011111111111111112</v>
      </c>
      <c r="F19" s="1" t="s">
        <v>6</v>
      </c>
      <c r="J19">
        <f t="shared" si="0"/>
        <v>3.400000000000001</v>
      </c>
      <c r="K19">
        <f>+'hidden workings'!$A$13+'hidden workings'!$C$13*J19+'hidden workings'!$E$13*J19^2+'hidden workings'!$G$13*J19^3</f>
        <v>484.2856000000002</v>
      </c>
      <c r="L19">
        <f>+'hidden workings'!$A$15+'hidden workings'!$C$15*J19+'hidden workings'!$E$15*J19^2+'hidden workings'!$G$15*J19^3</f>
        <v>35.852000000000004</v>
      </c>
      <c r="M19">
        <f>+'hidden workings'!$A$17+'hidden workings'!$C$17*J19+'hidden workings'!$E$17*J19^2+'hidden workings'!$G$17*J19^3</f>
        <v>128.73004444444447</v>
      </c>
      <c r="N19">
        <f>+'hidden workings'!$A$19+'hidden workings'!$C$19*J19+'hidden workings'!$E$19*J19^2+'hidden workings'!$G$19*J19^3</f>
        <v>37.86177777777778</v>
      </c>
      <c r="O19">
        <f>+'hidden workings'!$A$21+'hidden workings'!$C$21*J19+'hidden workings'!$E$21*J19^2+'hidden workings'!$G$21/J19</f>
        <v>142.4369411764706</v>
      </c>
      <c r="P19">
        <f>IF(J19&lt;Monopoly!$C$17,Monopoly!$C$18,0)</f>
        <v>60</v>
      </c>
      <c r="R19">
        <f>IF(Monopoly!$C$17&gt;J19,MIN(P19,Monopoly!$C$22),0)</f>
        <v>41.851851851851855</v>
      </c>
      <c r="S19">
        <f>IF(Monopoly!$C$17&gt;J19,MAX(Monopoly!$C$22-P19,0),0)</f>
        <v>0</v>
      </c>
      <c r="T19">
        <f>IF(Monopoly!$C$17&gt;J19,MAX(P19-Monopoly!$C$22,0),0)</f>
        <v>18.148148148148145</v>
      </c>
      <c r="U19">
        <f>IF(Monopoly!$C$17=0,IF($J19&lt;'hidden workings'!$C$9,'hidden workings'!$D$9,N19),0)</f>
        <v>0</v>
      </c>
      <c r="V19">
        <f>IF(AND(Monopoly!$C$17=0,$J19&lt;'hidden workings'!$C$9),'hidden workings'!$E$9-'hidden workings'!$D$9,0)</f>
        <v>0</v>
      </c>
      <c r="W19">
        <f>+Monopoly!$C$10+Monopoly!$C$11*J19</f>
        <v>86.6</v>
      </c>
      <c r="X19">
        <f>+Monopoly!$C$10+2*Monopoly!$C$11*J19</f>
        <v>83.2</v>
      </c>
    </row>
    <row r="20" spans="1:24" ht="12.75">
      <c r="A20" t="s">
        <v>9</v>
      </c>
      <c r="J20">
        <f t="shared" si="0"/>
        <v>3.600000000000001</v>
      </c>
      <c r="K20">
        <f>+'hidden workings'!$A$13+'hidden workings'!$C$13*J20+'hidden workings'!$E$13*J20^2+'hidden workings'!$G$13*J20^3</f>
        <v>491.43395555555577</v>
      </c>
      <c r="L20">
        <f>+'hidden workings'!$A$15+'hidden workings'!$C$15*J20+'hidden workings'!$E$15*J20^2+'hidden workings'!$G$15*J20^3</f>
        <v>35.632</v>
      </c>
      <c r="M20">
        <f>+'hidden workings'!$A$17+'hidden workings'!$C$17*J20+'hidden workings'!$E$17*J20^2+'hidden workings'!$G$17*J20^3</f>
        <v>135.87840000000003</v>
      </c>
      <c r="N20">
        <f>+'hidden workings'!$A$19+'hidden workings'!$C$19*J20+'hidden workings'!$E$19*J20^2+'hidden workings'!$G$19*J20^3</f>
        <v>37.744</v>
      </c>
      <c r="O20">
        <f>+'hidden workings'!$A$21+'hidden workings'!$C$21*J20+'hidden workings'!$E$21*J20^2+'hidden workings'!$G$21/J20</f>
        <v>136.50943209876544</v>
      </c>
      <c r="P20">
        <f>IF(J20&lt;Monopoly!$C$17,Monopoly!$C$18,0)</f>
        <v>60</v>
      </c>
      <c r="R20">
        <f>IF(Monopoly!$C$17&gt;J20,MIN(P20,Monopoly!$C$22),0)</f>
        <v>41.851851851851855</v>
      </c>
      <c r="S20">
        <f>IF(Monopoly!$C$17&gt;J20,MAX(Monopoly!$C$22-P20,0),0)</f>
        <v>0</v>
      </c>
      <c r="T20">
        <f>IF(Monopoly!$C$17&gt;J20,MAX(P20-Monopoly!$C$22,0),0)</f>
        <v>18.148148148148145</v>
      </c>
      <c r="U20">
        <f>IF(Monopoly!$C$17=0,IF($J20&lt;'hidden workings'!$C$9,'hidden workings'!$D$9,N20),0)</f>
        <v>0</v>
      </c>
      <c r="V20">
        <f>IF(AND(Monopoly!$C$17=0,$J20&lt;'hidden workings'!$C$9),'hidden workings'!$E$9-'hidden workings'!$D$9,0)</f>
        <v>0</v>
      </c>
      <c r="W20">
        <f>+Monopoly!$C$10+Monopoly!$C$11*J20</f>
        <v>86.4</v>
      </c>
      <c r="X20">
        <f>+Monopoly!$C$10+2*Monopoly!$C$11*J20</f>
        <v>82.8</v>
      </c>
    </row>
    <row r="21" spans="1:24" ht="14.25">
      <c r="A21">
        <f>+A19</f>
        <v>40</v>
      </c>
      <c r="B21" t="str">
        <f>+B19</f>
        <v>+</v>
      </c>
      <c r="C21">
        <f>+C19</f>
        <v>-0.6666666666666667</v>
      </c>
      <c r="D21" t="str">
        <f>+D19</f>
        <v>x output +</v>
      </c>
      <c r="E21">
        <f>+E19</f>
        <v>0.011111111111111112</v>
      </c>
      <c r="F21" s="1" t="s">
        <v>3</v>
      </c>
      <c r="G21">
        <f>+A13</f>
        <v>355.5555555555557</v>
      </c>
      <c r="H21" s="1" t="s">
        <v>10</v>
      </c>
      <c r="J21">
        <f t="shared" si="0"/>
        <v>3.800000000000001</v>
      </c>
      <c r="K21">
        <f>+'hidden workings'!$A$13+'hidden workings'!$C$13*J21+'hidden workings'!$E$13*J21^2+'hidden workings'!$G$13*J21^3</f>
        <v>498.538577777778</v>
      </c>
      <c r="L21">
        <f>+'hidden workings'!$A$15+'hidden workings'!$C$15*J21+'hidden workings'!$E$15*J21^2+'hidden workings'!$G$15*J21^3</f>
        <v>35.41466666666666</v>
      </c>
      <c r="M21">
        <f>+'hidden workings'!$A$17+'hidden workings'!$C$17*J21+'hidden workings'!$E$17*J21^2+'hidden workings'!$G$17*J21^3</f>
        <v>142.98302222222227</v>
      </c>
      <c r="N21">
        <f>+'hidden workings'!$A$19+'hidden workings'!$C$19*J21+'hidden workings'!$E$19*J21^2+'hidden workings'!$G$19*J21^3</f>
        <v>37.62711111111111</v>
      </c>
      <c r="O21">
        <f>+'hidden workings'!$A$21+'hidden workings'!$C$21*J21+'hidden workings'!$E$21*J21^2+'hidden workings'!$G$21/J21</f>
        <v>131.19436257309943</v>
      </c>
      <c r="P21">
        <f>IF(J21&lt;Monopoly!$C$17,Monopoly!$C$18,0)</f>
        <v>60</v>
      </c>
      <c r="R21">
        <f>IF(Monopoly!$C$17&gt;J21,MIN(P21,Monopoly!$C$22),0)</f>
        <v>41.851851851851855</v>
      </c>
      <c r="S21">
        <f>IF(Monopoly!$C$17&gt;J21,MAX(Monopoly!$C$22-P21,0),0)</f>
        <v>0</v>
      </c>
      <c r="T21">
        <f>IF(Monopoly!$C$17&gt;J21,MAX(P21-Monopoly!$C$22,0),0)</f>
        <v>18.148148148148145</v>
      </c>
      <c r="U21">
        <f>IF(Monopoly!$C$17=0,IF($J21&lt;'hidden workings'!$C$9,'hidden workings'!$D$9,N21),0)</f>
        <v>0</v>
      </c>
      <c r="V21">
        <f>IF(AND(Monopoly!$C$17=0,$J21&lt;'hidden workings'!$C$9),'hidden workings'!$E$9-'hidden workings'!$D$9,0)</f>
        <v>0</v>
      </c>
      <c r="W21">
        <f>+Monopoly!$C$10+Monopoly!$C$11*J21</f>
        <v>86.2</v>
      </c>
      <c r="X21">
        <f>+Monopoly!$C$10+2*Monopoly!$C$11*J21</f>
        <v>82.39999999999999</v>
      </c>
    </row>
    <row r="22" spans="10:24" ht="12.75">
      <c r="J22">
        <f t="shared" si="0"/>
        <v>4.000000000000001</v>
      </c>
      <c r="K22">
        <f>+'hidden workings'!$A$13+'hidden workings'!$C$13*J22+'hidden workings'!$E$13*J22^2+'hidden workings'!$G$13*J22^3</f>
        <v>505.6000000000002</v>
      </c>
      <c r="L22">
        <f>+'hidden workings'!$A$15+'hidden workings'!$C$15*J22+'hidden workings'!$E$15*J22^2+'hidden workings'!$G$15*J22^3</f>
        <v>35.199999999999996</v>
      </c>
      <c r="M22">
        <f>+'hidden workings'!$A$17+'hidden workings'!$C$17*J22+'hidden workings'!$E$17*J22^2+'hidden workings'!$G$17*J22^3</f>
        <v>150.04444444444445</v>
      </c>
      <c r="N22">
        <f>+'hidden workings'!$A$19+'hidden workings'!$C$19*J22+'hidden workings'!$E$19*J22^2+'hidden workings'!$G$19*J22^3</f>
        <v>37.51111111111111</v>
      </c>
      <c r="O22">
        <f>+'hidden workings'!$A$21+'hidden workings'!$C$21*J22+'hidden workings'!$E$21*J22^2+'hidden workings'!$G$21/J22</f>
        <v>126.40000000000003</v>
      </c>
      <c r="P22">
        <f>IF(J22&lt;Monopoly!$C$17,Monopoly!$C$18,0)</f>
        <v>60</v>
      </c>
      <c r="R22">
        <f>IF(Monopoly!$C$17&gt;J22,MIN(P22,Monopoly!$C$22),0)</f>
        <v>41.851851851851855</v>
      </c>
      <c r="S22">
        <f>IF(Monopoly!$C$17&gt;J22,MAX(Monopoly!$C$22-P22,0),0)</f>
        <v>0</v>
      </c>
      <c r="T22">
        <f>IF(Monopoly!$C$17&gt;J22,MAX(P22-Monopoly!$C$22,0),0)</f>
        <v>18.148148148148145</v>
      </c>
      <c r="U22">
        <f>IF(Monopoly!$C$17=0,IF($J22&lt;'hidden workings'!$C$9,'hidden workings'!$D$9,N22),0)</f>
        <v>0</v>
      </c>
      <c r="V22">
        <f>IF(AND(Monopoly!$C$17=0,$J22&lt;'hidden workings'!$C$9),'hidden workings'!$E$9-'hidden workings'!$D$9,0)</f>
        <v>0</v>
      </c>
      <c r="W22">
        <f>+Monopoly!$C$10+Monopoly!$C$11*J22</f>
        <v>86</v>
      </c>
      <c r="X22">
        <f>+Monopoly!$C$10+2*Monopoly!$C$11*J22</f>
        <v>82</v>
      </c>
    </row>
    <row r="23" spans="1:24" ht="12.75">
      <c r="A23" t="s">
        <v>17</v>
      </c>
      <c r="J23">
        <f t="shared" si="0"/>
        <v>4.200000000000001</v>
      </c>
      <c r="K23">
        <f>+'hidden workings'!$A$13+'hidden workings'!$C$13*J23+'hidden workings'!$E$13*J23^2+'hidden workings'!$G$13*J23^3</f>
        <v>512.6187555555558</v>
      </c>
      <c r="L23">
        <f>+'hidden workings'!$A$15+'hidden workings'!$C$15*J23+'hidden workings'!$E$15*J23^2+'hidden workings'!$G$15*J23^3</f>
        <v>34.988</v>
      </c>
      <c r="M23">
        <f>+'hidden workings'!$A$17+'hidden workings'!$C$17*J23+'hidden workings'!$E$17*J23^2+'hidden workings'!$G$17*J23^3</f>
        <v>157.06320000000005</v>
      </c>
      <c r="N23">
        <f>+'hidden workings'!$A$19+'hidden workings'!$C$19*J23+'hidden workings'!$E$19*J23^2+'hidden workings'!$G$19*J23^3</f>
        <v>37.395999999999994</v>
      </c>
      <c r="O23">
        <f>+'hidden workings'!$A$21+'hidden workings'!$C$21*J23+'hidden workings'!$E$21*J23^2+'hidden workings'!$G$21/J23</f>
        <v>122.05208465608467</v>
      </c>
      <c r="P23">
        <f>IF(J23&lt;Monopoly!$C$17,Monopoly!$C$18,0)</f>
        <v>60</v>
      </c>
      <c r="R23">
        <f>IF(Monopoly!$C$17&gt;J23,MIN(P23,Monopoly!$C$22),0)</f>
        <v>41.851851851851855</v>
      </c>
      <c r="S23">
        <f>IF(Monopoly!$C$17&gt;J23,MAX(Monopoly!$C$22-P23,0),0)</f>
        <v>0</v>
      </c>
      <c r="T23">
        <f>IF(Monopoly!$C$17&gt;J23,MAX(P23-Monopoly!$C$22,0),0)</f>
        <v>18.148148148148145</v>
      </c>
      <c r="U23">
        <f>IF(Monopoly!$C$17=0,IF($J23&lt;'hidden workings'!$C$9,'hidden workings'!$D$9,N23),0)</f>
        <v>0</v>
      </c>
      <c r="V23">
        <f>IF(AND(Monopoly!$C$17=0,$J23&lt;'hidden workings'!$C$9),'hidden workings'!$E$9-'hidden workings'!$D$9,0)</f>
        <v>0</v>
      </c>
      <c r="W23">
        <f>+Monopoly!$C$10+Monopoly!$C$11*J23</f>
        <v>85.8</v>
      </c>
      <c r="X23">
        <f>+Monopoly!$C$10+2*Monopoly!$C$11*J23</f>
        <v>81.6</v>
      </c>
    </row>
    <row r="24" spans="1:24" ht="12.75">
      <c r="A24" s="7">
        <f>+Monopoly!C10</f>
        <v>90</v>
      </c>
      <c r="B24" t="s">
        <v>1</v>
      </c>
      <c r="C24">
        <f>+Monopoly!C11</f>
        <v>-1</v>
      </c>
      <c r="D24" s="1" t="s">
        <v>36</v>
      </c>
      <c r="J24">
        <f t="shared" si="0"/>
        <v>4.400000000000001</v>
      </c>
      <c r="K24">
        <f>+'hidden workings'!$A$13+'hidden workings'!$C$13*J24+'hidden workings'!$E$13*J24^2+'hidden workings'!$G$13*J24^3</f>
        <v>519.595377777778</v>
      </c>
      <c r="L24">
        <f>+'hidden workings'!$A$15+'hidden workings'!$C$15*J24+'hidden workings'!$E$15*J24^2+'hidden workings'!$G$15*J24^3</f>
        <v>34.778666666666666</v>
      </c>
      <c r="M24">
        <f>+'hidden workings'!$A$17+'hidden workings'!$C$17*J24+'hidden workings'!$E$17*J24^2+'hidden workings'!$G$17*J24^3</f>
        <v>164.03982222222228</v>
      </c>
      <c r="N24">
        <f>+'hidden workings'!$A$19+'hidden workings'!$C$19*J24+'hidden workings'!$E$19*J24^2+'hidden workings'!$G$19*J24^3</f>
        <v>37.281777777777776</v>
      </c>
      <c r="O24">
        <f>+'hidden workings'!$A$21+'hidden workings'!$C$21*J24+'hidden workings'!$E$21*J24^2+'hidden workings'!$G$21/J24</f>
        <v>118.0898585858586</v>
      </c>
      <c r="P24">
        <f>IF(J24&lt;Monopoly!$C$17,Monopoly!$C$18,0)</f>
        <v>60</v>
      </c>
      <c r="R24">
        <f>IF(Monopoly!$C$17&gt;J24,MIN(P24,Monopoly!$C$22),0)</f>
        <v>41.851851851851855</v>
      </c>
      <c r="S24">
        <f>IF(Monopoly!$C$17&gt;J24,MAX(Monopoly!$C$22-P24,0),0)</f>
        <v>0</v>
      </c>
      <c r="T24">
        <f>IF(Monopoly!$C$17&gt;J24,MAX(P24-Monopoly!$C$22,0),0)</f>
        <v>18.148148148148145</v>
      </c>
      <c r="U24">
        <f>IF(Monopoly!$C$17=0,IF($J24&lt;'hidden workings'!$C$9,'hidden workings'!$D$9,N24),0)</f>
        <v>0</v>
      </c>
      <c r="V24">
        <f>IF(AND(Monopoly!$C$17=0,$J24&lt;'hidden workings'!$C$9),'hidden workings'!$E$9-'hidden workings'!$D$9,0)</f>
        <v>0</v>
      </c>
      <c r="W24">
        <f>+Monopoly!$C$10+Monopoly!$C$11*J24</f>
        <v>85.6</v>
      </c>
      <c r="X24">
        <f>+Monopoly!$C$10+2*Monopoly!$C$11*J24</f>
        <v>81.2</v>
      </c>
    </row>
    <row r="25" spans="1:24" ht="12.75">
      <c r="A25" t="s">
        <v>37</v>
      </c>
      <c r="J25">
        <f t="shared" si="0"/>
        <v>4.600000000000001</v>
      </c>
      <c r="K25">
        <f>+'hidden workings'!$A$13+'hidden workings'!$C$13*J25+'hidden workings'!$E$13*J25^2+'hidden workings'!$G$13*J25^3</f>
        <v>526.5304000000002</v>
      </c>
      <c r="L25">
        <f>+'hidden workings'!$A$15+'hidden workings'!$C$15*J25+'hidden workings'!$E$15*J25^2+'hidden workings'!$G$15*J25^3</f>
        <v>34.572</v>
      </c>
      <c r="M25">
        <f>+'hidden workings'!$A$17+'hidden workings'!$C$17*J25+'hidden workings'!$E$17*J25^2+'hidden workings'!$G$17*J25^3</f>
        <v>170.9748444444445</v>
      </c>
      <c r="N25">
        <f>+'hidden workings'!$A$19+'hidden workings'!$C$19*J25+'hidden workings'!$E$19*J25^2+'hidden workings'!$G$19*J25^3</f>
        <v>37.16844444444444</v>
      </c>
      <c r="O25">
        <f>+'hidden workings'!$A$21+'hidden workings'!$C$21*J25+'hidden workings'!$E$21*J25^2+'hidden workings'!$G$21/J25</f>
        <v>114.46313043478261</v>
      </c>
      <c r="P25">
        <f>IF(J25&lt;Monopoly!$C$17,Monopoly!$C$18,0)</f>
        <v>60</v>
      </c>
      <c r="R25">
        <f>IF(Monopoly!$C$17&gt;J25,MIN(P25,Monopoly!$C$22),0)</f>
        <v>41.851851851851855</v>
      </c>
      <c r="S25">
        <f>IF(Monopoly!$C$17&gt;J25,MAX(Monopoly!$C$22-P25,0),0)</f>
        <v>0</v>
      </c>
      <c r="T25">
        <f>IF(Monopoly!$C$17&gt;J25,MAX(P25-Monopoly!$C$22,0),0)</f>
        <v>18.148148148148145</v>
      </c>
      <c r="U25">
        <f>IF(Monopoly!$C$17=0,IF($J25&lt;'hidden workings'!$C$9,'hidden workings'!$D$9,N25),0)</f>
        <v>0</v>
      </c>
      <c r="V25">
        <f>IF(AND(Monopoly!$C$17=0,$J25&lt;'hidden workings'!$C$9),'hidden workings'!$E$9-'hidden workings'!$D$9,0)</f>
        <v>0</v>
      </c>
      <c r="W25">
        <f>+Monopoly!$C$10+Monopoly!$C$11*J25</f>
        <v>85.4</v>
      </c>
      <c r="X25">
        <f>+Monopoly!$C$10+2*Monopoly!$C$11*J25</f>
        <v>80.8</v>
      </c>
    </row>
    <row r="26" spans="1:24" ht="12.75">
      <c r="A26" s="5">
        <f>+Monopoly!C10</f>
        <v>90</v>
      </c>
      <c r="B26" t="s">
        <v>1</v>
      </c>
      <c r="C26">
        <f>2*Monopoly!C11</f>
        <v>-2</v>
      </c>
      <c r="D26" s="1" t="s">
        <v>36</v>
      </c>
      <c r="J26">
        <f t="shared" si="0"/>
        <v>4.800000000000002</v>
      </c>
      <c r="K26">
        <f>+'hidden workings'!$A$13+'hidden workings'!$C$13*J26+'hidden workings'!$E$13*J26^2+'hidden workings'!$G$13*J26^3</f>
        <v>533.4243555555557</v>
      </c>
      <c r="L26">
        <f>+'hidden workings'!$A$15+'hidden workings'!$C$15*J26+'hidden workings'!$E$15*J26^2+'hidden workings'!$G$15*J26^3</f>
        <v>34.367999999999995</v>
      </c>
      <c r="M26">
        <f>+'hidden workings'!$A$17+'hidden workings'!$C$17*J26+'hidden workings'!$E$17*J26^2+'hidden workings'!$G$17*J26^3</f>
        <v>177.86880000000005</v>
      </c>
      <c r="N26">
        <f>+'hidden workings'!$A$19+'hidden workings'!$C$19*J26+'hidden workings'!$E$19*J26^2+'hidden workings'!$G$19*J26^3</f>
        <v>37.056</v>
      </c>
      <c r="O26">
        <f>+'hidden workings'!$A$21+'hidden workings'!$C$21*J26+'hidden workings'!$E$21*J26^2+'hidden workings'!$G$21/J26</f>
        <v>111.13007407407407</v>
      </c>
      <c r="P26">
        <f>IF(J26&lt;Monopoly!$C$17,Monopoly!$C$18,0)</f>
        <v>60</v>
      </c>
      <c r="R26">
        <f>IF(Monopoly!$C$17&gt;J26,MIN(P26,Monopoly!$C$22),0)</f>
        <v>41.851851851851855</v>
      </c>
      <c r="S26">
        <f>IF(Monopoly!$C$17&gt;J26,MAX(Monopoly!$C$22-P26,0),0)</f>
        <v>0</v>
      </c>
      <c r="T26">
        <f>IF(Monopoly!$C$17&gt;J26,MAX(P26-Monopoly!$C$22,0),0)</f>
        <v>18.148148148148145</v>
      </c>
      <c r="U26">
        <f>IF(Monopoly!$C$17=0,IF($J26&lt;'hidden workings'!$C$9,'hidden workings'!$D$9,N26),0)</f>
        <v>0</v>
      </c>
      <c r="V26">
        <f>IF(AND(Monopoly!$C$17=0,$J26&lt;'hidden workings'!$C$9),'hidden workings'!$E$9-'hidden workings'!$D$9,0)</f>
        <v>0</v>
      </c>
      <c r="W26">
        <f>+Monopoly!$C$10+Monopoly!$C$11*J26</f>
        <v>85.2</v>
      </c>
      <c r="X26">
        <f>+Monopoly!$C$10+2*Monopoly!$C$11*J26</f>
        <v>80.39999999999999</v>
      </c>
    </row>
    <row r="27" spans="10:24" ht="12.75">
      <c r="J27">
        <f t="shared" si="0"/>
        <v>5.000000000000002</v>
      </c>
      <c r="K27">
        <f>+'hidden workings'!$A$13+'hidden workings'!$C$13*J27+'hidden workings'!$E$13*J27^2+'hidden workings'!$G$13*J27^3</f>
        <v>540.277777777778</v>
      </c>
      <c r="L27">
        <f>+'hidden workings'!$A$15+'hidden workings'!$C$15*J27+'hidden workings'!$E$15*J27^2+'hidden workings'!$G$15*J27^3</f>
        <v>34.166666666666664</v>
      </c>
      <c r="M27">
        <f>+'hidden workings'!$A$17+'hidden workings'!$C$17*J27+'hidden workings'!$E$17*J27^2+'hidden workings'!$G$17*J27^3</f>
        <v>184.72222222222226</v>
      </c>
      <c r="N27">
        <f>+'hidden workings'!$A$19+'hidden workings'!$C$19*J27+'hidden workings'!$E$19*J27^2+'hidden workings'!$G$19*J27^3</f>
        <v>36.94444444444444</v>
      </c>
      <c r="O27">
        <f>+'hidden workings'!$A$21+'hidden workings'!$C$21*J27+'hidden workings'!$E$21*J27^2+'hidden workings'!$G$21/J27</f>
        <v>108.05555555555556</v>
      </c>
      <c r="P27">
        <f>IF(J27&lt;Monopoly!$C$17,Monopoly!$C$18,0)</f>
        <v>60</v>
      </c>
      <c r="R27">
        <f>IF(Monopoly!$C$17&gt;J27,MIN(P27,Monopoly!$C$22),0)</f>
        <v>41.851851851851855</v>
      </c>
      <c r="S27">
        <f>IF(Monopoly!$C$17&gt;J27,MAX(Monopoly!$C$22-P27,0),0)</f>
        <v>0</v>
      </c>
      <c r="T27">
        <f>IF(Monopoly!$C$17&gt;J27,MAX(P27-Monopoly!$C$22,0),0)</f>
        <v>18.148148148148145</v>
      </c>
      <c r="U27">
        <f>IF(Monopoly!$C$17=0,IF($J27&lt;'hidden workings'!$C$9,'hidden workings'!$D$9,N27),0)</f>
        <v>0</v>
      </c>
      <c r="V27">
        <f>IF(AND(Monopoly!$C$17=0,$J27&lt;'hidden workings'!$C$9),'hidden workings'!$E$9-'hidden workings'!$D$9,0)</f>
        <v>0</v>
      </c>
      <c r="W27">
        <f>+Monopoly!$C$10+Monopoly!$C$11*J27</f>
        <v>85</v>
      </c>
      <c r="X27">
        <f>+Monopoly!$C$10+2*Monopoly!$C$11*J27</f>
        <v>80</v>
      </c>
    </row>
    <row r="28" spans="1:24" ht="12.75">
      <c r="A28" t="s">
        <v>38</v>
      </c>
      <c r="J28">
        <f t="shared" si="0"/>
        <v>5.200000000000002</v>
      </c>
      <c r="K28">
        <f>+'hidden workings'!$A$13+'hidden workings'!$C$13*J28+'hidden workings'!$E$13*J28^2+'hidden workings'!$G$13*J28^3</f>
        <v>547.0912000000002</v>
      </c>
      <c r="L28">
        <f>+'hidden workings'!$A$15+'hidden workings'!$C$15*J28+'hidden workings'!$E$15*J28^2+'hidden workings'!$G$15*J28^3</f>
        <v>33.967999999999996</v>
      </c>
      <c r="M28">
        <f>+'hidden workings'!$A$17+'hidden workings'!$C$17*J28+'hidden workings'!$E$17*J28^2+'hidden workings'!$G$17*J28^3</f>
        <v>191.53564444444453</v>
      </c>
      <c r="N28">
        <f>+'hidden workings'!$A$19+'hidden workings'!$C$19*J28+'hidden workings'!$E$19*J28^2+'hidden workings'!$G$19*J28^3</f>
        <v>36.833777777777776</v>
      </c>
      <c r="O28">
        <f>+'hidden workings'!$A$21+'hidden workings'!$C$21*J28+'hidden workings'!$E$21*J28^2+'hidden workings'!$G$21/J28</f>
        <v>105.20984615384614</v>
      </c>
      <c r="P28">
        <f>IF(J28&lt;Monopoly!$C$17,Monopoly!$C$18,0)</f>
        <v>60</v>
      </c>
      <c r="R28">
        <f>IF(Monopoly!$C$17&gt;J28,MIN(P28,Monopoly!$C$22),0)</f>
        <v>41.851851851851855</v>
      </c>
      <c r="S28">
        <f>IF(Monopoly!$C$17&gt;J28,MAX(Monopoly!$C$22-P28,0),0)</f>
        <v>0</v>
      </c>
      <c r="T28">
        <f>IF(Monopoly!$C$17&gt;J28,MAX(P28-Monopoly!$C$22,0),0)</f>
        <v>18.148148148148145</v>
      </c>
      <c r="U28">
        <f>IF(Monopoly!$C$17=0,IF($J28&lt;'hidden workings'!$C$9,'hidden workings'!$D$9,N28),0)</f>
        <v>0</v>
      </c>
      <c r="V28">
        <f>IF(AND(Monopoly!$C$17=0,$J28&lt;'hidden workings'!$C$9),'hidden workings'!$E$9-'hidden workings'!$D$9,0)</f>
        <v>0</v>
      </c>
      <c r="W28">
        <f>+Monopoly!$C$10+Monopoly!$C$11*J28</f>
        <v>84.8</v>
      </c>
      <c r="X28">
        <f>+Monopoly!$C$10+2*Monopoly!$C$11*J28</f>
        <v>79.6</v>
      </c>
    </row>
    <row r="29" spans="1:24" ht="14.25">
      <c r="A29">
        <f>+A15-A26</f>
        <v>-50</v>
      </c>
      <c r="B29" t="s">
        <v>1</v>
      </c>
      <c r="C29">
        <f>-C26+C15</f>
        <v>0.6666666666666665</v>
      </c>
      <c r="D29" s="1" t="s">
        <v>2</v>
      </c>
      <c r="E29">
        <f>+E15</f>
        <v>0.03333333333333333</v>
      </c>
      <c r="F29" s="1" t="s">
        <v>6</v>
      </c>
      <c r="J29">
        <f t="shared" si="0"/>
        <v>5.400000000000002</v>
      </c>
      <c r="K29">
        <f>+'hidden workings'!$A$13+'hidden workings'!$C$13*J29+'hidden workings'!$E$13*J29^2+'hidden workings'!$G$13*J29^3</f>
        <v>553.8651555555557</v>
      </c>
      <c r="L29">
        <f>+'hidden workings'!$A$15+'hidden workings'!$C$15*J29+'hidden workings'!$E$15*J29^2+'hidden workings'!$G$15*J29^3</f>
        <v>33.772</v>
      </c>
      <c r="M29">
        <f>+'hidden workings'!$A$17+'hidden workings'!$C$17*J29+'hidden workings'!$E$17*J29^2+'hidden workings'!$G$17*J29^3</f>
        <v>198.30960000000007</v>
      </c>
      <c r="N29">
        <f>+'hidden workings'!$A$19+'hidden workings'!$C$19*J29+'hidden workings'!$E$19*J29^2+'hidden workings'!$G$19*J29^3</f>
        <v>36.724</v>
      </c>
      <c r="O29">
        <f>+'hidden workings'!$A$21+'hidden workings'!$C$21*J29+'hidden workings'!$E$21*J29^2+'hidden workings'!$G$21/J29</f>
        <v>102.56762139917694</v>
      </c>
      <c r="P29">
        <f>IF(J29&lt;Monopoly!$C$17,Monopoly!$C$18,0)</f>
        <v>60</v>
      </c>
      <c r="R29">
        <f>IF(Monopoly!$C$17&gt;J29,MIN(P29,Monopoly!$C$22),0)</f>
        <v>41.851851851851855</v>
      </c>
      <c r="S29">
        <f>IF(Monopoly!$C$17&gt;J29,MAX(Monopoly!$C$22-P29,0),0)</f>
        <v>0</v>
      </c>
      <c r="T29">
        <f>IF(Monopoly!$C$17&gt;J29,MAX(P29-Monopoly!$C$22,0),0)</f>
        <v>18.148148148148145</v>
      </c>
      <c r="U29">
        <f>IF(Monopoly!$C$17=0,IF($J29&lt;'hidden workings'!$C$9,'hidden workings'!$D$9,N29),0)</f>
        <v>0</v>
      </c>
      <c r="V29">
        <f>IF(AND(Monopoly!$C$17=0,$J29&lt;'hidden workings'!$C$9),'hidden workings'!$E$9-'hidden workings'!$D$9,0)</f>
        <v>0</v>
      </c>
      <c r="W29">
        <f>+Monopoly!$C$10+Monopoly!$C$11*J29</f>
        <v>84.6</v>
      </c>
      <c r="X29">
        <f>+Monopoly!$C$10+2*Monopoly!$C$11*J29</f>
        <v>79.19999999999999</v>
      </c>
    </row>
    <row r="30" spans="10:24" ht="12.75">
      <c r="J30">
        <f t="shared" si="0"/>
        <v>5.600000000000002</v>
      </c>
      <c r="K30">
        <f>+'hidden workings'!$A$13+'hidden workings'!$C$13*J30+'hidden workings'!$E$13*J30^2+'hidden workings'!$G$13*J30^3</f>
        <v>560.6001777777781</v>
      </c>
      <c r="L30">
        <f>+'hidden workings'!$A$15+'hidden workings'!$C$15*J30+'hidden workings'!$E$15*J30^2+'hidden workings'!$G$15*J30^3</f>
        <v>33.57866666666666</v>
      </c>
      <c r="M30">
        <f>+'hidden workings'!$A$17+'hidden workings'!$C$17*J30+'hidden workings'!$E$17*J30^2+'hidden workings'!$G$17*J30^3</f>
        <v>205.04462222222227</v>
      </c>
      <c r="N30">
        <f>+'hidden workings'!$A$19+'hidden workings'!$C$19*J30+'hidden workings'!$E$19*J30^2+'hidden workings'!$G$19*J30^3</f>
        <v>36.61511111111111</v>
      </c>
      <c r="O30">
        <f>+'hidden workings'!$A$21+'hidden workings'!$C$21*J30+'hidden workings'!$E$21*J30^2+'hidden workings'!$G$21/J30</f>
        <v>100.1071746031746</v>
      </c>
      <c r="P30">
        <f>IF(J30&lt;Monopoly!$C$17,Monopoly!$C$18,0)</f>
        <v>60</v>
      </c>
      <c r="R30">
        <f>IF(Monopoly!$C$17&gt;J30,MIN(P30,Monopoly!$C$22),0)</f>
        <v>41.851851851851855</v>
      </c>
      <c r="S30">
        <f>IF(Monopoly!$C$17&gt;J30,MAX(Monopoly!$C$22-P30,0),0)</f>
        <v>0</v>
      </c>
      <c r="T30">
        <f>IF(Monopoly!$C$17&gt;J30,MAX(P30-Monopoly!$C$22,0),0)</f>
        <v>18.148148148148145</v>
      </c>
      <c r="U30">
        <f>IF(Monopoly!$C$17=0,IF($J30&lt;'hidden workings'!$C$9,'hidden workings'!$D$9,N30),0)</f>
        <v>0</v>
      </c>
      <c r="V30">
        <f>IF(AND(Monopoly!$C$17=0,$J30&lt;'hidden workings'!$C$9),'hidden workings'!$E$9-'hidden workings'!$D$9,0)</f>
        <v>0</v>
      </c>
      <c r="W30">
        <f>+Monopoly!$C$10+Monopoly!$C$11*J30</f>
        <v>84.39999999999999</v>
      </c>
      <c r="X30">
        <f>+Monopoly!$C$10+2*Monopoly!$C$11*J30</f>
        <v>78.8</v>
      </c>
    </row>
    <row r="31" spans="3:24" ht="12.75">
      <c r="C31" t="s">
        <v>43</v>
      </c>
      <c r="E31">
        <f>+C29^2-4*E29*A29</f>
        <v>7.111111111111112</v>
      </c>
      <c r="J31">
        <f t="shared" si="0"/>
        <v>5.8000000000000025</v>
      </c>
      <c r="K31">
        <f>+'hidden workings'!$A$13+'hidden workings'!$C$13*J31+'hidden workings'!$E$13*J31^2+'hidden workings'!$G$13*J31^3</f>
        <v>567.2968000000003</v>
      </c>
      <c r="L31">
        <f>+'hidden workings'!$A$15+'hidden workings'!$C$15*J31+'hidden workings'!$E$15*J31^2+'hidden workings'!$G$15*J31^3</f>
        <v>33.388</v>
      </c>
      <c r="M31">
        <f>+'hidden workings'!$A$17+'hidden workings'!$C$17*J31+'hidden workings'!$E$17*J31^2+'hidden workings'!$G$17*J31^3</f>
        <v>211.74124444444456</v>
      </c>
      <c r="N31">
        <f>+'hidden workings'!$A$19+'hidden workings'!$C$19*J31+'hidden workings'!$E$19*J31^2+'hidden workings'!$G$19*J31^3</f>
        <v>36.50711111111111</v>
      </c>
      <c r="O31">
        <f>+'hidden workings'!$A$21+'hidden workings'!$C$21*J31+'hidden workings'!$E$21*J31^2+'hidden workings'!$G$21/J31</f>
        <v>97.80979310344827</v>
      </c>
      <c r="P31">
        <f>IF(J31&lt;Monopoly!$C$17,Monopoly!$C$18,0)</f>
        <v>60</v>
      </c>
      <c r="R31">
        <f>IF(Monopoly!$C$17&gt;J31,MIN(P31,Monopoly!$C$22),0)</f>
        <v>41.851851851851855</v>
      </c>
      <c r="S31">
        <f>IF(Monopoly!$C$17&gt;J31,MAX(Monopoly!$C$22-P31,0),0)</f>
        <v>0</v>
      </c>
      <c r="T31">
        <f>IF(Monopoly!$C$17&gt;J31,MAX(P31-Monopoly!$C$22,0),0)</f>
        <v>18.148148148148145</v>
      </c>
      <c r="U31">
        <f>IF(Monopoly!$C$17=0,IF($J31&lt;'hidden workings'!$C$9,'hidden workings'!$D$9,N31),0)</f>
        <v>0</v>
      </c>
      <c r="V31">
        <f>IF(AND(Monopoly!$C$17=0,$J31&lt;'hidden workings'!$C$9),'hidden workings'!$E$9-'hidden workings'!$D$9,0)</f>
        <v>0</v>
      </c>
      <c r="W31">
        <f>+Monopoly!$C$10+Monopoly!$C$11*J31</f>
        <v>84.2</v>
      </c>
      <c r="X31">
        <f>+Monopoly!$C$10+2*Monopoly!$C$11*J31</f>
        <v>78.39999999999999</v>
      </c>
    </row>
    <row r="32" spans="10:24" ht="12.75">
      <c r="J32">
        <f t="shared" si="0"/>
        <v>6.000000000000003</v>
      </c>
      <c r="K32">
        <f>+'hidden workings'!$A$13+'hidden workings'!$C$13*J32+'hidden workings'!$E$13*J32^2+'hidden workings'!$G$13*J32^3</f>
        <v>573.9555555555559</v>
      </c>
      <c r="L32">
        <f>+'hidden workings'!$A$15+'hidden workings'!$C$15*J32+'hidden workings'!$E$15*J32^2+'hidden workings'!$G$15*J32^3</f>
        <v>33.199999999999996</v>
      </c>
      <c r="M32">
        <f>+'hidden workings'!$A$17+'hidden workings'!$C$17*J32+'hidden workings'!$E$17*J32^2+'hidden workings'!$G$17*J32^3</f>
        <v>218.4000000000001</v>
      </c>
      <c r="N32">
        <f>+'hidden workings'!$A$19+'hidden workings'!$C$19*J32+'hidden workings'!$E$19*J32^2+'hidden workings'!$G$19*J32^3</f>
        <v>36.4</v>
      </c>
      <c r="O32">
        <f>+'hidden workings'!$A$21+'hidden workings'!$C$21*J32+'hidden workings'!$E$21*J32^2+'hidden workings'!$G$21/J32</f>
        <v>95.65925925925926</v>
      </c>
      <c r="P32">
        <f>IF(J32&lt;Monopoly!$C$17,Monopoly!$C$18,0)</f>
        <v>60</v>
      </c>
      <c r="R32">
        <f>IF(Monopoly!$C$17&gt;J32,MIN(P32,Monopoly!$C$22),0)</f>
        <v>41.851851851851855</v>
      </c>
      <c r="S32">
        <f>IF(Monopoly!$C$17&gt;J32,MAX(Monopoly!$C$22-P32,0),0)</f>
        <v>0</v>
      </c>
      <c r="T32">
        <f>IF(Monopoly!$C$17&gt;J32,MAX(P32-Monopoly!$C$22,0),0)</f>
        <v>18.148148148148145</v>
      </c>
      <c r="U32">
        <f>IF(Monopoly!$C$17=0,IF($J32&lt;'hidden workings'!$C$9,'hidden workings'!$D$9,N32),0)</f>
        <v>0</v>
      </c>
      <c r="V32">
        <f>IF(AND(Monopoly!$C$17=0,$J32&lt;'hidden workings'!$C$9),'hidden workings'!$E$9-'hidden workings'!$D$9,0)</f>
        <v>0</v>
      </c>
      <c r="W32">
        <f>+Monopoly!$C$10+Monopoly!$C$11*J32</f>
        <v>84</v>
      </c>
      <c r="X32">
        <f>+Monopoly!$C$10+2*Monopoly!$C$11*J32</f>
        <v>78</v>
      </c>
    </row>
    <row r="33" spans="10:24" ht="12.75">
      <c r="J33">
        <f t="shared" si="0"/>
        <v>6.200000000000003</v>
      </c>
      <c r="K33">
        <f>+'hidden workings'!$A$13+'hidden workings'!$C$13*J33+'hidden workings'!$E$13*J33^2+'hidden workings'!$G$13*J33^3</f>
        <v>580.5769777777781</v>
      </c>
      <c r="L33">
        <f>+'hidden workings'!$A$15+'hidden workings'!$C$15*J33+'hidden workings'!$E$15*J33^2+'hidden workings'!$G$15*J33^3</f>
        <v>33.01466666666666</v>
      </c>
      <c r="M33">
        <f>+'hidden workings'!$A$17+'hidden workings'!$C$17*J33+'hidden workings'!$E$17*J33^2+'hidden workings'!$G$17*J33^3</f>
        <v>225.02142222222233</v>
      </c>
      <c r="N33">
        <f>+'hidden workings'!$A$19+'hidden workings'!$C$19*J33+'hidden workings'!$E$19*J33^2+'hidden workings'!$G$19*J33^3</f>
        <v>36.29377777777778</v>
      </c>
      <c r="O33">
        <f>+'hidden workings'!$A$21+'hidden workings'!$C$21*J33+'hidden workings'!$E$21*J33^2+'hidden workings'!$G$21/J33</f>
        <v>93.64144802867384</v>
      </c>
      <c r="P33">
        <f>IF(J33&lt;Monopoly!$C$17,Monopoly!$C$18,0)</f>
        <v>60</v>
      </c>
      <c r="R33">
        <f>IF(Monopoly!$C$17&gt;J33,MIN(P33,Monopoly!$C$22),0)</f>
        <v>41.851851851851855</v>
      </c>
      <c r="S33">
        <f>IF(Monopoly!$C$17&gt;J33,MAX(Monopoly!$C$22-P33,0),0)</f>
        <v>0</v>
      </c>
      <c r="T33">
        <f>IF(Monopoly!$C$17&gt;J33,MAX(P33-Monopoly!$C$22,0),0)</f>
        <v>18.148148148148145</v>
      </c>
      <c r="U33">
        <f>IF(Monopoly!$C$17=0,IF($J33&lt;'hidden workings'!$C$9,'hidden workings'!$D$9,N33),0)</f>
        <v>0</v>
      </c>
      <c r="V33">
        <f>IF(AND(Monopoly!$C$17=0,$J33&lt;'hidden workings'!$C$9),'hidden workings'!$E$9-'hidden workings'!$D$9,0)</f>
        <v>0</v>
      </c>
      <c r="W33">
        <f>+Monopoly!$C$10+Monopoly!$C$11*J33</f>
        <v>83.8</v>
      </c>
      <c r="X33">
        <f>+Monopoly!$C$10+2*Monopoly!$C$11*J33</f>
        <v>77.6</v>
      </c>
    </row>
    <row r="34" spans="10:24" ht="12.75">
      <c r="J34">
        <f t="shared" si="0"/>
        <v>6.400000000000003</v>
      </c>
      <c r="K34">
        <f>+'hidden workings'!$A$13+'hidden workings'!$C$13*J34+'hidden workings'!$E$13*J34^2+'hidden workings'!$G$13*J34^3</f>
        <v>587.1616000000002</v>
      </c>
      <c r="L34">
        <f>+'hidden workings'!$A$15+'hidden workings'!$C$15*J34+'hidden workings'!$E$15*J34^2+'hidden workings'!$G$15*J34^3</f>
        <v>32.831999999999994</v>
      </c>
      <c r="M34">
        <f>+'hidden workings'!$A$17+'hidden workings'!$C$17*J34+'hidden workings'!$E$17*J34^2+'hidden workings'!$G$17*J34^3</f>
        <v>231.60604444444454</v>
      </c>
      <c r="N34">
        <f>+'hidden workings'!$A$19+'hidden workings'!$C$19*J34+'hidden workings'!$E$19*J34^2+'hidden workings'!$G$19*J34^3</f>
        <v>36.18844444444444</v>
      </c>
      <c r="O34">
        <f>+'hidden workings'!$A$21+'hidden workings'!$C$21*J34+'hidden workings'!$E$21*J34^2+'hidden workings'!$G$21/J34</f>
        <v>91.744</v>
      </c>
      <c r="P34">
        <f>IF(J34&lt;Monopoly!$C$17,Monopoly!$C$18,0)</f>
        <v>60</v>
      </c>
      <c r="R34">
        <f>IF(Monopoly!$C$17&gt;J34,MIN(P34,Monopoly!$C$22),0)</f>
        <v>41.851851851851855</v>
      </c>
      <c r="S34">
        <f>IF(Monopoly!$C$17&gt;J34,MAX(Monopoly!$C$22-P34,0),0)</f>
        <v>0</v>
      </c>
      <c r="T34">
        <f>IF(Monopoly!$C$17&gt;J34,MAX(P34-Monopoly!$C$22,0),0)</f>
        <v>18.148148148148145</v>
      </c>
      <c r="U34">
        <f>IF(Monopoly!$C$17=0,IF($J34&lt;'hidden workings'!$C$9,'hidden workings'!$D$9,N34),0)</f>
        <v>0</v>
      </c>
      <c r="V34">
        <f>IF(AND(Monopoly!$C$17=0,$J34&lt;'hidden workings'!$C$9),'hidden workings'!$E$9-'hidden workings'!$D$9,0)</f>
        <v>0</v>
      </c>
      <c r="W34">
        <f>+Monopoly!$C$10+Monopoly!$C$11*J34</f>
        <v>83.6</v>
      </c>
      <c r="X34">
        <f>+Monopoly!$C$10+2*Monopoly!$C$11*J34</f>
        <v>77.19999999999999</v>
      </c>
    </row>
    <row r="35" spans="10:24" ht="12.75">
      <c r="J35">
        <f t="shared" si="0"/>
        <v>6.600000000000003</v>
      </c>
      <c r="K35">
        <f>+'hidden workings'!$A$13+'hidden workings'!$C$13*J35+'hidden workings'!$E$13*J35^2+'hidden workings'!$G$13*J35^3</f>
        <v>593.7099555555558</v>
      </c>
      <c r="L35">
        <f>+'hidden workings'!$A$15+'hidden workings'!$C$15*J35+'hidden workings'!$E$15*J35^2+'hidden workings'!$G$15*J35^3</f>
        <v>32.651999999999994</v>
      </c>
      <c r="M35">
        <f>+'hidden workings'!$A$17+'hidden workings'!$C$17*J35+'hidden workings'!$E$17*J35^2+'hidden workings'!$G$17*J35^3</f>
        <v>238.1544000000001</v>
      </c>
      <c r="N35">
        <f>+'hidden workings'!$A$19+'hidden workings'!$C$19*J35+'hidden workings'!$E$19*J35^2+'hidden workings'!$G$19*J35^3</f>
        <v>36.083999999999996</v>
      </c>
      <c r="O35">
        <f>+'hidden workings'!$A$21+'hidden workings'!$C$21*J35+'hidden workings'!$E$21*J35^2+'hidden workings'!$G$21/J35</f>
        <v>89.95605387205387</v>
      </c>
      <c r="P35">
        <f>IF(J35&lt;Monopoly!$C$17,Monopoly!$C$18,0)</f>
        <v>60</v>
      </c>
      <c r="R35">
        <f>IF(Monopoly!$C$17&gt;J35,MIN(P35,Monopoly!$C$22),0)</f>
        <v>41.851851851851855</v>
      </c>
      <c r="S35">
        <f>IF(Monopoly!$C$17&gt;J35,MAX(Monopoly!$C$22-P35,0),0)</f>
        <v>0</v>
      </c>
      <c r="T35">
        <f>IF(Monopoly!$C$17&gt;J35,MAX(P35-Monopoly!$C$22,0),0)</f>
        <v>18.148148148148145</v>
      </c>
      <c r="U35">
        <f>IF(Monopoly!$C$17=0,IF($J35&lt;'hidden workings'!$C$9,'hidden workings'!$D$9,N35),0)</f>
        <v>0</v>
      </c>
      <c r="V35">
        <f>IF(AND(Monopoly!$C$17=0,$J35&lt;'hidden workings'!$C$9),'hidden workings'!$E$9-'hidden workings'!$D$9,0)</f>
        <v>0</v>
      </c>
      <c r="W35">
        <f>+Monopoly!$C$10+Monopoly!$C$11*J35</f>
        <v>83.39999999999999</v>
      </c>
      <c r="X35">
        <f>+Monopoly!$C$10+2*Monopoly!$C$11*J35</f>
        <v>76.8</v>
      </c>
    </row>
    <row r="36" spans="10:24" ht="12.75">
      <c r="J36">
        <f t="shared" si="0"/>
        <v>6.800000000000003</v>
      </c>
      <c r="K36">
        <f>+'hidden workings'!$A$13+'hidden workings'!$C$13*J36+'hidden workings'!$E$13*J36^2+'hidden workings'!$G$13*J36^3</f>
        <v>600.222577777778</v>
      </c>
      <c r="L36">
        <f>+'hidden workings'!$A$15+'hidden workings'!$C$15*J36+'hidden workings'!$E$15*J36^2+'hidden workings'!$G$15*J36^3</f>
        <v>32.474666666666664</v>
      </c>
      <c r="M36">
        <f>+'hidden workings'!$A$17+'hidden workings'!$C$17*J36+'hidden workings'!$E$17*J36^2+'hidden workings'!$G$17*J36^3</f>
        <v>244.6670222222223</v>
      </c>
      <c r="N36">
        <f>+'hidden workings'!$A$19+'hidden workings'!$C$19*J36+'hidden workings'!$E$19*J36^2+'hidden workings'!$G$19*J36^3</f>
        <v>35.98044444444444</v>
      </c>
      <c r="O36">
        <f>+'hidden workings'!$A$21+'hidden workings'!$C$21*J36+'hidden workings'!$E$21*J36^2+'hidden workings'!$G$21/J36</f>
        <v>88.26802614379085</v>
      </c>
      <c r="P36">
        <f>IF(J36&lt;Monopoly!$C$17,Monopoly!$C$18,0)</f>
        <v>60</v>
      </c>
      <c r="R36">
        <f>IF(Monopoly!$C$17&gt;J36,MIN(P36,Monopoly!$C$22),0)</f>
        <v>41.851851851851855</v>
      </c>
      <c r="S36">
        <f>IF(Monopoly!$C$17&gt;J36,MAX(Monopoly!$C$22-P36,0),0)</f>
        <v>0</v>
      </c>
      <c r="T36">
        <f>IF(Monopoly!$C$17&gt;J36,MAX(P36-Monopoly!$C$22,0),0)</f>
        <v>18.148148148148145</v>
      </c>
      <c r="U36">
        <f>IF(Monopoly!$C$17=0,IF($J36&lt;'hidden workings'!$C$9,'hidden workings'!$D$9,N36),0)</f>
        <v>0</v>
      </c>
      <c r="V36">
        <f>IF(AND(Monopoly!$C$17=0,$J36&lt;'hidden workings'!$C$9),'hidden workings'!$E$9-'hidden workings'!$D$9,0)</f>
        <v>0</v>
      </c>
      <c r="W36">
        <f>+Monopoly!$C$10+Monopoly!$C$11*J36</f>
        <v>83.2</v>
      </c>
      <c r="X36">
        <f>+Monopoly!$C$10+2*Monopoly!$C$11*J36</f>
        <v>76.39999999999999</v>
      </c>
    </row>
    <row r="37" spans="10:24" ht="12.75">
      <c r="J37">
        <f t="shared" si="0"/>
        <v>7.0000000000000036</v>
      </c>
      <c r="K37">
        <f>+'hidden workings'!$A$13+'hidden workings'!$C$13*J37+'hidden workings'!$E$13*J37^2+'hidden workings'!$G$13*J37^3</f>
        <v>606.7000000000003</v>
      </c>
      <c r="L37">
        <f>+'hidden workings'!$A$15+'hidden workings'!$C$15*J37+'hidden workings'!$E$15*J37^2+'hidden workings'!$G$15*J37^3</f>
        <v>32.3</v>
      </c>
      <c r="M37">
        <f>+'hidden workings'!$A$17+'hidden workings'!$C$17*J37+'hidden workings'!$E$17*J37^2+'hidden workings'!$G$17*J37^3</f>
        <v>251.1444444444445</v>
      </c>
      <c r="N37">
        <f>+'hidden workings'!$A$19+'hidden workings'!$C$19*J37+'hidden workings'!$E$19*J37^2+'hidden workings'!$G$19*J37^3</f>
        <v>35.87777777777777</v>
      </c>
      <c r="O37">
        <f>+'hidden workings'!$A$21+'hidden workings'!$C$21*J37+'hidden workings'!$E$21*J37^2+'hidden workings'!$G$21/J37</f>
        <v>86.67142857142856</v>
      </c>
      <c r="P37">
        <f>IF(J37&lt;Monopoly!$C$17,Monopoly!$C$18,0)</f>
        <v>60</v>
      </c>
      <c r="R37">
        <f>IF(Monopoly!$C$17&gt;J37,MIN(P37,Monopoly!$C$22),0)</f>
        <v>41.851851851851855</v>
      </c>
      <c r="S37">
        <f>IF(Monopoly!$C$17&gt;J37,MAX(Monopoly!$C$22-P37,0),0)</f>
        <v>0</v>
      </c>
      <c r="T37">
        <f>IF(Monopoly!$C$17&gt;J37,MAX(P37-Monopoly!$C$22,0),0)</f>
        <v>18.148148148148145</v>
      </c>
      <c r="U37">
        <f>IF(Monopoly!$C$17=0,IF($J37&lt;'hidden workings'!$C$9,'hidden workings'!$D$9,N37),0)</f>
        <v>0</v>
      </c>
      <c r="V37">
        <f>IF(AND(Monopoly!$C$17=0,$J37&lt;'hidden workings'!$C$9),'hidden workings'!$E$9-'hidden workings'!$D$9,0)</f>
        <v>0</v>
      </c>
      <c r="W37">
        <f>+Monopoly!$C$10+Monopoly!$C$11*J37</f>
        <v>83</v>
      </c>
      <c r="X37">
        <f>+Monopoly!$C$10+2*Monopoly!$C$11*J37</f>
        <v>76</v>
      </c>
    </row>
    <row r="38" spans="10:24" ht="12.75">
      <c r="J38">
        <f t="shared" si="0"/>
        <v>7.200000000000004</v>
      </c>
      <c r="K38">
        <f>+'hidden workings'!$A$13+'hidden workings'!$C$13*J38+'hidden workings'!$E$13*J38^2+'hidden workings'!$G$13*J38^3</f>
        <v>613.1427555555558</v>
      </c>
      <c r="L38">
        <f>+'hidden workings'!$A$15+'hidden workings'!$C$15*J38+'hidden workings'!$E$15*J38^2+'hidden workings'!$G$15*J38^3</f>
        <v>32.12799999999999</v>
      </c>
      <c r="M38">
        <f>+'hidden workings'!$A$17+'hidden workings'!$C$17*J38+'hidden workings'!$E$17*J38^2+'hidden workings'!$G$17*J38^3</f>
        <v>257.58720000000017</v>
      </c>
      <c r="N38">
        <f>+'hidden workings'!$A$19+'hidden workings'!$C$19*J38+'hidden workings'!$E$19*J38^2+'hidden workings'!$G$19*J38^3</f>
        <v>35.775999999999996</v>
      </c>
      <c r="O38">
        <f>+'hidden workings'!$A$21+'hidden workings'!$C$21*J38+'hidden workings'!$E$21*J38^2+'hidden workings'!$G$21/J38</f>
        <v>85.15871604938272</v>
      </c>
      <c r="P38">
        <f>IF(J38&lt;Monopoly!$C$17,Monopoly!$C$18,0)</f>
        <v>60</v>
      </c>
      <c r="R38">
        <f>IF(Monopoly!$C$17&gt;J38,MIN(P38,Monopoly!$C$22),0)</f>
        <v>41.851851851851855</v>
      </c>
      <c r="S38">
        <f>IF(Monopoly!$C$17&gt;J38,MAX(Monopoly!$C$22-P38,0),0)</f>
        <v>0</v>
      </c>
      <c r="T38">
        <f>IF(Monopoly!$C$17&gt;J38,MAX(P38-Monopoly!$C$22,0),0)</f>
        <v>18.148148148148145</v>
      </c>
      <c r="U38">
        <f>IF(Monopoly!$C$17=0,IF($J38&lt;'hidden workings'!$C$9,'hidden workings'!$D$9,N38),0)</f>
        <v>0</v>
      </c>
      <c r="V38">
        <f>IF(AND(Monopoly!$C$17=0,$J38&lt;'hidden workings'!$C$9),'hidden workings'!$E$9-'hidden workings'!$D$9,0)</f>
        <v>0</v>
      </c>
      <c r="W38">
        <f>+Monopoly!$C$10+Monopoly!$C$11*J38</f>
        <v>82.8</v>
      </c>
      <c r="X38">
        <f>+Monopoly!$C$10+2*Monopoly!$C$11*J38</f>
        <v>75.6</v>
      </c>
    </row>
    <row r="39" spans="10:24" ht="12.75">
      <c r="J39">
        <f t="shared" si="0"/>
        <v>7.400000000000004</v>
      </c>
      <c r="K39">
        <f>+'hidden workings'!$A$13+'hidden workings'!$C$13*J39+'hidden workings'!$E$13*J39^2+'hidden workings'!$G$13*J39^3</f>
        <v>619.5513777777782</v>
      </c>
      <c r="L39">
        <f>+'hidden workings'!$A$15+'hidden workings'!$C$15*J39+'hidden workings'!$E$15*J39^2+'hidden workings'!$G$15*J39^3</f>
        <v>31.958666666666662</v>
      </c>
      <c r="M39">
        <f>+'hidden workings'!$A$17+'hidden workings'!$C$17*J39+'hidden workings'!$E$17*J39^2+'hidden workings'!$G$17*J39^3</f>
        <v>263.99582222222233</v>
      </c>
      <c r="N39">
        <f>+'hidden workings'!$A$19+'hidden workings'!$C$19*J39+'hidden workings'!$E$19*J39^2+'hidden workings'!$G$19*J39^3</f>
        <v>35.67511111111111</v>
      </c>
      <c r="O39">
        <f>+'hidden workings'!$A$21+'hidden workings'!$C$21*J39+'hidden workings'!$E$21*J39^2+'hidden workings'!$G$21/J39</f>
        <v>83.72315915915915</v>
      </c>
      <c r="P39">
        <f>IF(J39&lt;Monopoly!$C$17,Monopoly!$C$18,0)</f>
        <v>60</v>
      </c>
      <c r="R39">
        <f>IF(Monopoly!$C$17&gt;J39,MIN(P39,Monopoly!$C$22),0)</f>
        <v>41.851851851851855</v>
      </c>
      <c r="S39">
        <f>IF(Monopoly!$C$17&gt;J39,MAX(Monopoly!$C$22-P39,0),0)</f>
        <v>0</v>
      </c>
      <c r="T39">
        <f>IF(Monopoly!$C$17&gt;J39,MAX(P39-Monopoly!$C$22,0),0)</f>
        <v>18.148148148148145</v>
      </c>
      <c r="U39">
        <f>IF(Monopoly!$C$17=0,IF($J39&lt;'hidden workings'!$C$9,'hidden workings'!$D$9,N39),0)</f>
        <v>0</v>
      </c>
      <c r="V39">
        <f>IF(AND(Monopoly!$C$17=0,$J39&lt;'hidden workings'!$C$9),'hidden workings'!$E$9-'hidden workings'!$D$9,0)</f>
        <v>0</v>
      </c>
      <c r="W39">
        <f>+Monopoly!$C$10+Monopoly!$C$11*J39</f>
        <v>82.6</v>
      </c>
      <c r="X39">
        <f>+Monopoly!$C$10+2*Monopoly!$C$11*J39</f>
        <v>75.19999999999999</v>
      </c>
    </row>
    <row r="40" spans="10:24" ht="12.75">
      <c r="J40">
        <f t="shared" si="0"/>
        <v>7.600000000000004</v>
      </c>
      <c r="K40">
        <f>+'hidden workings'!$A$13+'hidden workings'!$C$13*J40+'hidden workings'!$E$13*J40^2+'hidden workings'!$G$13*J40^3</f>
        <v>625.9264000000003</v>
      </c>
      <c r="L40">
        <f>+'hidden workings'!$A$15+'hidden workings'!$C$15*J40+'hidden workings'!$E$15*J40^2+'hidden workings'!$G$15*J40^3</f>
        <v>31.791999999999994</v>
      </c>
      <c r="M40">
        <f>+'hidden workings'!$A$17+'hidden workings'!$C$17*J40+'hidden workings'!$E$17*J40^2+'hidden workings'!$G$17*J40^3</f>
        <v>270.3708444444446</v>
      </c>
      <c r="N40">
        <f>+'hidden workings'!$A$19+'hidden workings'!$C$19*J40+'hidden workings'!$E$19*J40^2+'hidden workings'!$G$19*J40^3</f>
        <v>35.575111111111106</v>
      </c>
      <c r="O40">
        <f>+'hidden workings'!$A$21+'hidden workings'!$C$21*J40+'hidden workings'!$E$21*J40^2+'hidden workings'!$G$21/J40</f>
        <v>82.35873684210526</v>
      </c>
      <c r="P40">
        <f>IF(J40&lt;Monopoly!$C$17,Monopoly!$C$18,0)</f>
        <v>60</v>
      </c>
      <c r="R40">
        <f>IF(Monopoly!$C$17&gt;J40,MIN(P40,Monopoly!$C$22),0)</f>
        <v>41.851851851851855</v>
      </c>
      <c r="S40">
        <f>IF(Monopoly!$C$17&gt;J40,MAX(Monopoly!$C$22-P40,0),0)</f>
        <v>0</v>
      </c>
      <c r="T40">
        <f>IF(Monopoly!$C$17&gt;J40,MAX(P40-Monopoly!$C$22,0),0)</f>
        <v>18.148148148148145</v>
      </c>
      <c r="U40">
        <f>IF(Monopoly!$C$17=0,IF($J40&lt;'hidden workings'!$C$9,'hidden workings'!$D$9,N40),0)</f>
        <v>0</v>
      </c>
      <c r="V40">
        <f>IF(AND(Monopoly!$C$17=0,$J40&lt;'hidden workings'!$C$9),'hidden workings'!$E$9-'hidden workings'!$D$9,0)</f>
        <v>0</v>
      </c>
      <c r="W40">
        <f>+Monopoly!$C$10+Monopoly!$C$11*J40</f>
        <v>82.39999999999999</v>
      </c>
      <c r="X40">
        <f>+Monopoly!$C$10+2*Monopoly!$C$11*J40</f>
        <v>74.8</v>
      </c>
    </row>
    <row r="41" spans="10:24" ht="12.75">
      <c r="J41">
        <f t="shared" si="0"/>
        <v>7.800000000000004</v>
      </c>
      <c r="K41">
        <f>+'hidden workings'!$A$13+'hidden workings'!$C$13*J41+'hidden workings'!$E$13*J41^2+'hidden workings'!$G$13*J41^3</f>
        <v>632.2683555555558</v>
      </c>
      <c r="L41">
        <f>+'hidden workings'!$A$15+'hidden workings'!$C$15*J41+'hidden workings'!$E$15*J41^2+'hidden workings'!$G$15*J41^3</f>
        <v>31.627999999999997</v>
      </c>
      <c r="M41">
        <f>+'hidden workings'!$A$17+'hidden workings'!$C$17*J41+'hidden workings'!$E$17*J41^2+'hidden workings'!$G$17*J41^3</f>
        <v>276.71280000000013</v>
      </c>
      <c r="N41">
        <f>+'hidden workings'!$A$19+'hidden workings'!$C$19*J41+'hidden workings'!$E$19*J41^2+'hidden workings'!$G$19*J41^3</f>
        <v>35.476</v>
      </c>
      <c r="O41">
        <f>+'hidden workings'!$A$21+'hidden workings'!$C$21*J41+'hidden workings'!$E$21*J41^2+'hidden workings'!$G$21/J41</f>
        <v>81.06004558404558</v>
      </c>
      <c r="P41">
        <f>IF(J41&lt;Monopoly!$C$17,Monopoly!$C$18,0)</f>
        <v>60</v>
      </c>
      <c r="R41">
        <f>IF(Monopoly!$C$17&gt;J41,MIN(P41,Monopoly!$C$22),0)</f>
        <v>41.851851851851855</v>
      </c>
      <c r="S41">
        <f>IF(Monopoly!$C$17&gt;J41,MAX(Monopoly!$C$22-P41,0),0)</f>
        <v>0</v>
      </c>
      <c r="T41">
        <f>IF(Monopoly!$C$17&gt;J41,MAX(P41-Monopoly!$C$22,0),0)</f>
        <v>18.148148148148145</v>
      </c>
      <c r="U41">
        <f>IF(Monopoly!$C$17=0,IF($J41&lt;'hidden workings'!$C$9,'hidden workings'!$D$9,N41),0)</f>
        <v>0</v>
      </c>
      <c r="V41">
        <f>IF(AND(Monopoly!$C$17=0,$J41&lt;'hidden workings'!$C$9),'hidden workings'!$E$9-'hidden workings'!$D$9,0)</f>
        <v>0</v>
      </c>
      <c r="W41">
        <f>+Monopoly!$C$10+Monopoly!$C$11*J41</f>
        <v>82.19999999999999</v>
      </c>
      <c r="X41">
        <f>+Monopoly!$C$10+2*Monopoly!$C$11*J41</f>
        <v>74.39999999999999</v>
      </c>
    </row>
    <row r="42" spans="10:24" ht="12.75">
      <c r="J42">
        <f t="shared" si="0"/>
        <v>8.000000000000004</v>
      </c>
      <c r="K42">
        <f>+'hidden workings'!$A$13+'hidden workings'!$C$13*J42+'hidden workings'!$E$13*J42^2+'hidden workings'!$G$13*J42^3</f>
        <v>638.577777777778</v>
      </c>
      <c r="L42">
        <f>+'hidden workings'!$A$15+'hidden workings'!$C$15*J42+'hidden workings'!$E$15*J42^2+'hidden workings'!$G$15*J42^3</f>
        <v>31.466666666666665</v>
      </c>
      <c r="M42">
        <f>+'hidden workings'!$A$17+'hidden workings'!$C$17*J42+'hidden workings'!$E$17*J42^2+'hidden workings'!$G$17*J42^3</f>
        <v>283.02222222222235</v>
      </c>
      <c r="N42">
        <f>+'hidden workings'!$A$19+'hidden workings'!$C$19*J42+'hidden workings'!$E$19*J42^2+'hidden workings'!$G$19*J42^3</f>
        <v>35.37777777777777</v>
      </c>
      <c r="O42">
        <f>+'hidden workings'!$A$21+'hidden workings'!$C$21*J42+'hidden workings'!$E$21*J42^2+'hidden workings'!$G$21/J42</f>
        <v>79.82222222222222</v>
      </c>
      <c r="P42">
        <f>IF(J42&lt;Monopoly!$C$17,Monopoly!$C$18,0)</f>
        <v>60</v>
      </c>
      <c r="R42">
        <f>IF(Monopoly!$C$17&gt;J42,MIN(P42,Monopoly!$C$22),0)</f>
        <v>41.851851851851855</v>
      </c>
      <c r="S42">
        <f>IF(Monopoly!$C$17&gt;J42,MAX(Monopoly!$C$22-P42,0),0)</f>
        <v>0</v>
      </c>
      <c r="T42">
        <f>IF(Monopoly!$C$17&gt;J42,MAX(P42-Monopoly!$C$22,0),0)</f>
        <v>18.148148148148145</v>
      </c>
      <c r="U42">
        <f>IF(Monopoly!$C$17=0,IF($J42&lt;'hidden workings'!$C$9,'hidden workings'!$D$9,N42),0)</f>
        <v>0</v>
      </c>
      <c r="V42">
        <f>IF(AND(Monopoly!$C$17=0,$J42&lt;'hidden workings'!$C$9),'hidden workings'!$E$9-'hidden workings'!$D$9,0)</f>
        <v>0</v>
      </c>
      <c r="W42">
        <f>+Monopoly!$C$10+Monopoly!$C$11*J42</f>
        <v>82</v>
      </c>
      <c r="X42">
        <f>+Monopoly!$C$10+2*Monopoly!$C$11*J42</f>
        <v>74</v>
      </c>
    </row>
    <row r="43" spans="10:24" ht="12.75">
      <c r="J43">
        <f t="shared" si="0"/>
        <v>8.200000000000003</v>
      </c>
      <c r="K43">
        <f>+'hidden workings'!$A$13+'hidden workings'!$C$13*J43+'hidden workings'!$E$13*J43^2+'hidden workings'!$G$13*J43^3</f>
        <v>644.8552000000003</v>
      </c>
      <c r="L43">
        <f>+'hidden workings'!$A$15+'hidden workings'!$C$15*J43+'hidden workings'!$E$15*J43^2+'hidden workings'!$G$15*J43^3</f>
        <v>31.308</v>
      </c>
      <c r="M43">
        <f>+'hidden workings'!$A$17+'hidden workings'!$C$17*J43+'hidden workings'!$E$17*J43^2+'hidden workings'!$G$17*J43^3</f>
        <v>289.29964444444454</v>
      </c>
      <c r="N43">
        <f>+'hidden workings'!$A$19+'hidden workings'!$C$19*J43+'hidden workings'!$E$19*J43^2+'hidden workings'!$G$19*J43^3</f>
        <v>35.28044444444444</v>
      </c>
      <c r="O43">
        <f>+'hidden workings'!$A$21+'hidden workings'!$C$21*J43+'hidden workings'!$E$21*J43^2+'hidden workings'!$G$21/J43</f>
        <v>78.64087804878048</v>
      </c>
      <c r="P43">
        <f>IF(J43&lt;Monopoly!$C$17,Monopoly!$C$18,0)</f>
        <v>60</v>
      </c>
      <c r="R43">
        <f>IF(Monopoly!$C$17&gt;J43,MIN(P43,Monopoly!$C$22),0)</f>
        <v>41.851851851851855</v>
      </c>
      <c r="S43">
        <f>IF(Monopoly!$C$17&gt;J43,MAX(Monopoly!$C$22-P43,0),0)</f>
        <v>0</v>
      </c>
      <c r="T43">
        <f>IF(Monopoly!$C$17&gt;J43,MAX(P43-Monopoly!$C$22,0),0)</f>
        <v>18.148148148148145</v>
      </c>
      <c r="U43">
        <f>IF(Monopoly!$C$17=0,IF($J43&lt;'hidden workings'!$C$9,'hidden workings'!$D$9,N43),0)</f>
        <v>0</v>
      </c>
      <c r="V43">
        <f>IF(AND(Monopoly!$C$17=0,$J43&lt;'hidden workings'!$C$9),'hidden workings'!$E$9-'hidden workings'!$D$9,0)</f>
        <v>0</v>
      </c>
      <c r="W43">
        <f>+Monopoly!$C$10+Monopoly!$C$11*J43</f>
        <v>81.8</v>
      </c>
      <c r="X43">
        <f>+Monopoly!$C$10+2*Monopoly!$C$11*J43</f>
        <v>73.6</v>
      </c>
    </row>
    <row r="44" spans="10:24" ht="12.75">
      <c r="J44">
        <f t="shared" si="0"/>
        <v>8.400000000000002</v>
      </c>
      <c r="K44">
        <f>+'hidden workings'!$A$13+'hidden workings'!$C$13*J44+'hidden workings'!$E$13*J44^2+'hidden workings'!$G$13*J44^3</f>
        <v>651.1011555555558</v>
      </c>
      <c r="L44">
        <f>+'hidden workings'!$A$15+'hidden workings'!$C$15*J44+'hidden workings'!$E$15*J44^2+'hidden workings'!$G$15*J44^3</f>
        <v>31.151999999999997</v>
      </c>
      <c r="M44">
        <f>+'hidden workings'!$A$17+'hidden workings'!$C$17*J44+'hidden workings'!$E$17*J44^2+'hidden workings'!$G$17*J44^3</f>
        <v>295.5456000000001</v>
      </c>
      <c r="N44">
        <f>+'hidden workings'!$A$19+'hidden workings'!$C$19*J44+'hidden workings'!$E$19*J44^2+'hidden workings'!$G$19*J44^3</f>
        <v>35.184</v>
      </c>
      <c r="O44">
        <f>+'hidden workings'!$A$21+'hidden workings'!$C$21*J44+'hidden workings'!$E$21*J44^2+'hidden workings'!$G$21/J44</f>
        <v>77.51204232804233</v>
      </c>
      <c r="P44">
        <f>IF(J44&lt;Monopoly!$C$17,Monopoly!$C$18,0)</f>
        <v>60</v>
      </c>
      <c r="R44">
        <f>IF(Monopoly!$C$17&gt;J44,MIN(P44,Monopoly!$C$22),0)</f>
        <v>41.851851851851855</v>
      </c>
      <c r="S44">
        <f>IF(Monopoly!$C$17&gt;J44,MAX(Monopoly!$C$22-P44,0),0)</f>
        <v>0</v>
      </c>
      <c r="T44">
        <f>IF(Monopoly!$C$17&gt;J44,MAX(P44-Monopoly!$C$22,0),0)</f>
        <v>18.148148148148145</v>
      </c>
      <c r="U44">
        <f>IF(Monopoly!$C$17=0,IF($J44&lt;'hidden workings'!$C$9,'hidden workings'!$D$9,N44),0)</f>
        <v>0</v>
      </c>
      <c r="V44">
        <f>IF(AND(Monopoly!$C$17=0,$J44&lt;'hidden workings'!$C$9),'hidden workings'!$E$9-'hidden workings'!$D$9,0)</f>
        <v>0</v>
      </c>
      <c r="W44">
        <f>+Monopoly!$C$10+Monopoly!$C$11*J44</f>
        <v>81.6</v>
      </c>
      <c r="X44">
        <f>+Monopoly!$C$10+2*Monopoly!$C$11*J44</f>
        <v>73.19999999999999</v>
      </c>
    </row>
    <row r="45" spans="10:24" ht="12.75">
      <c r="J45">
        <f t="shared" si="0"/>
        <v>8.600000000000001</v>
      </c>
      <c r="K45">
        <f>+'hidden workings'!$A$13+'hidden workings'!$C$13*J45+'hidden workings'!$E$13*J45^2+'hidden workings'!$G$13*J45^3</f>
        <v>657.316177777778</v>
      </c>
      <c r="L45">
        <f>+'hidden workings'!$A$15+'hidden workings'!$C$15*J45+'hidden workings'!$E$15*J45^2+'hidden workings'!$G$15*J45^3</f>
        <v>30.998666666666665</v>
      </c>
      <c r="M45">
        <f>+'hidden workings'!$A$17+'hidden workings'!$C$17*J45+'hidden workings'!$E$17*J45^2+'hidden workings'!$G$17*J45^3</f>
        <v>301.76062222222225</v>
      </c>
      <c r="N45">
        <f>+'hidden workings'!$A$19+'hidden workings'!$C$19*J45+'hidden workings'!$E$19*J45^2+'hidden workings'!$G$19*J45^3</f>
        <v>35.08844444444444</v>
      </c>
      <c r="O45">
        <f>+'hidden workings'!$A$21+'hidden workings'!$C$21*J45+'hidden workings'!$E$21*J45^2+'hidden workings'!$G$21/J45</f>
        <v>76.43211369509045</v>
      </c>
      <c r="P45">
        <f>IF(J45&lt;Monopoly!$C$17,Monopoly!$C$18,0)</f>
        <v>60</v>
      </c>
      <c r="R45">
        <f>IF(Monopoly!$C$17&gt;J45,MIN(P45,Monopoly!$C$22),0)</f>
        <v>41.851851851851855</v>
      </c>
      <c r="S45">
        <f>IF(Monopoly!$C$17&gt;J45,MAX(Monopoly!$C$22-P45,0),0)</f>
        <v>0</v>
      </c>
      <c r="T45">
        <f>IF(Monopoly!$C$17&gt;J45,MAX(P45-Monopoly!$C$22,0),0)</f>
        <v>18.148148148148145</v>
      </c>
      <c r="U45">
        <f>IF(Monopoly!$C$17=0,IF($J45&lt;'hidden workings'!$C$9,'hidden workings'!$D$9,N45),0)</f>
        <v>0</v>
      </c>
      <c r="V45">
        <f>IF(AND(Monopoly!$C$17=0,$J45&lt;'hidden workings'!$C$9),'hidden workings'!$E$9-'hidden workings'!$D$9,0)</f>
        <v>0</v>
      </c>
      <c r="W45">
        <f>+Monopoly!$C$10+Monopoly!$C$11*J45</f>
        <v>81.4</v>
      </c>
      <c r="X45">
        <f>+Monopoly!$C$10+2*Monopoly!$C$11*J45</f>
        <v>72.8</v>
      </c>
    </row>
    <row r="46" spans="10:24" ht="12.75">
      <c r="J46">
        <f t="shared" si="0"/>
        <v>8.8</v>
      </c>
      <c r="K46">
        <f>+'hidden workings'!$A$13+'hidden workings'!$C$13*J46+'hidden workings'!$E$13*J46^2+'hidden workings'!$G$13*J46^3</f>
        <v>663.5008000000001</v>
      </c>
      <c r="L46">
        <f>+'hidden workings'!$A$15+'hidden workings'!$C$15*J46+'hidden workings'!$E$15*J46^2+'hidden workings'!$G$15*J46^3</f>
        <v>30.848</v>
      </c>
      <c r="M46">
        <f>+'hidden workings'!$A$17+'hidden workings'!$C$17*J46+'hidden workings'!$E$17*J46^2+'hidden workings'!$G$17*J46^3</f>
        <v>307.9452444444444</v>
      </c>
      <c r="N46">
        <f>+'hidden workings'!$A$19+'hidden workings'!$C$19*J46+'hidden workings'!$E$19*J46^2+'hidden workings'!$G$19*J46^3</f>
        <v>34.99377777777778</v>
      </c>
      <c r="O46">
        <f>+'hidden workings'!$A$21+'hidden workings'!$C$21*J46+'hidden workings'!$E$21*J46^2+'hidden workings'!$G$21/J46</f>
        <v>75.3978181818182</v>
      </c>
      <c r="P46">
        <f>IF(J46&lt;Monopoly!$C$17,Monopoly!$C$18,0)</f>
        <v>60</v>
      </c>
      <c r="R46">
        <f>IF(Monopoly!$C$17&gt;J46,MIN(P46,Monopoly!$C$22),0)</f>
        <v>41.851851851851855</v>
      </c>
      <c r="S46">
        <f>IF(Monopoly!$C$17&gt;J46,MAX(Monopoly!$C$22-P46,0),0)</f>
        <v>0</v>
      </c>
      <c r="T46">
        <f>IF(Monopoly!$C$17&gt;J46,MAX(P46-Monopoly!$C$22,0),0)</f>
        <v>18.148148148148145</v>
      </c>
      <c r="U46">
        <f>IF(Monopoly!$C$17=0,IF($J46&lt;'hidden workings'!$C$9,'hidden workings'!$D$9,N46),0)</f>
        <v>0</v>
      </c>
      <c r="V46">
        <f>IF(AND(Monopoly!$C$17=0,$J46&lt;'hidden workings'!$C$9),'hidden workings'!$E$9-'hidden workings'!$D$9,0)</f>
        <v>0</v>
      </c>
      <c r="W46">
        <f>+Monopoly!$C$10+Monopoly!$C$11*J46</f>
        <v>81.2</v>
      </c>
      <c r="X46">
        <f>+Monopoly!$C$10+2*Monopoly!$C$11*J46</f>
        <v>72.4</v>
      </c>
    </row>
    <row r="47" spans="10:24" ht="12.75">
      <c r="J47">
        <f t="shared" si="0"/>
        <v>9</v>
      </c>
      <c r="K47">
        <f>+'hidden workings'!$A$13+'hidden workings'!$C$13*J47+'hidden workings'!$E$13*J47^2+'hidden workings'!$G$13*J47^3</f>
        <v>669.6555555555557</v>
      </c>
      <c r="L47">
        <f>+'hidden workings'!$A$15+'hidden workings'!$C$15*J47+'hidden workings'!$E$15*J47^2+'hidden workings'!$G$15*J47^3</f>
        <v>30.7</v>
      </c>
      <c r="M47">
        <f>+'hidden workings'!$A$17+'hidden workings'!$C$17*J47+'hidden workings'!$E$17*J47^2+'hidden workings'!$G$17*J47^3</f>
        <v>314.1</v>
      </c>
      <c r="N47">
        <f>+'hidden workings'!$A$19+'hidden workings'!$C$19*J47+'hidden workings'!$E$19*J47^2+'hidden workings'!$G$19*J47^3</f>
        <v>34.9</v>
      </c>
      <c r="O47">
        <f>+'hidden workings'!$A$21+'hidden workings'!$C$21*J47+'hidden workings'!$E$21*J47^2+'hidden workings'!$G$21/J47</f>
        <v>74.40617283950618</v>
      </c>
      <c r="P47">
        <f>IF(J47&lt;Monopoly!$C$17,Monopoly!$C$18,0)</f>
        <v>60</v>
      </c>
      <c r="R47">
        <f>IF(Monopoly!$C$17&gt;J47,MIN(P47,Monopoly!$C$22),0)</f>
        <v>41.851851851851855</v>
      </c>
      <c r="S47">
        <f>IF(Monopoly!$C$17&gt;J47,MAX(Monopoly!$C$22-P47,0),0)</f>
        <v>0</v>
      </c>
      <c r="T47">
        <f>IF(Monopoly!$C$17&gt;J47,MAX(P47-Monopoly!$C$22,0),0)</f>
        <v>18.148148148148145</v>
      </c>
      <c r="U47">
        <f>IF(Monopoly!$C$17=0,IF($J47&lt;'hidden workings'!$C$9,'hidden workings'!$D$9,N47),0)</f>
        <v>0</v>
      </c>
      <c r="V47">
        <f>IF(AND(Monopoly!$C$17=0,$J47&lt;'hidden workings'!$C$9),'hidden workings'!$E$9-'hidden workings'!$D$9,0)</f>
        <v>0</v>
      </c>
      <c r="W47">
        <f>+Monopoly!$C$10+Monopoly!$C$11*J47</f>
        <v>81</v>
      </c>
      <c r="X47">
        <f>+Monopoly!$C$10+2*Monopoly!$C$11*J47</f>
        <v>72</v>
      </c>
    </row>
    <row r="48" spans="10:24" ht="12.75">
      <c r="J48">
        <f t="shared" si="0"/>
        <v>9.2</v>
      </c>
      <c r="K48">
        <f>+'hidden workings'!$A$13+'hidden workings'!$C$13*J48+'hidden workings'!$E$13*J48^2+'hidden workings'!$G$13*J48^3</f>
        <v>675.7809777777779</v>
      </c>
      <c r="L48">
        <f>+'hidden workings'!$A$15+'hidden workings'!$C$15*J48+'hidden workings'!$E$15*J48^2+'hidden workings'!$G$15*J48^3</f>
        <v>30.554666666666666</v>
      </c>
      <c r="M48">
        <f>+'hidden workings'!$A$17+'hidden workings'!$C$17*J48+'hidden workings'!$E$17*J48^2+'hidden workings'!$G$17*J48^3</f>
        <v>320.2254222222222</v>
      </c>
      <c r="N48">
        <f>+'hidden workings'!$A$19+'hidden workings'!$C$19*J48+'hidden workings'!$E$19*J48^2+'hidden workings'!$G$19*J48^3</f>
        <v>34.80711111111111</v>
      </c>
      <c r="O48">
        <f>+'hidden workings'!$A$21+'hidden workings'!$C$21*J48+'hidden workings'!$E$21*J48^2+'hidden workings'!$G$21/J48</f>
        <v>73.45445410628022</v>
      </c>
      <c r="P48">
        <f>IF(J48&lt;Monopoly!$C$17,Monopoly!$C$18,0)</f>
        <v>60</v>
      </c>
      <c r="R48">
        <f>IF(Monopoly!$C$17&gt;J48,MIN(P48,Monopoly!$C$22),0)</f>
        <v>41.851851851851855</v>
      </c>
      <c r="S48">
        <f>IF(Monopoly!$C$17&gt;J48,MAX(Monopoly!$C$22-P48,0),0)</f>
        <v>0</v>
      </c>
      <c r="T48">
        <f>IF(Monopoly!$C$17&gt;J48,MAX(P48-Monopoly!$C$22,0),0)</f>
        <v>18.148148148148145</v>
      </c>
      <c r="U48">
        <f>IF(Monopoly!$C$17=0,IF($J48&lt;'hidden workings'!$C$9,'hidden workings'!$D$9,N48),0)</f>
        <v>0</v>
      </c>
      <c r="V48">
        <f>IF(AND(Monopoly!$C$17=0,$J48&lt;'hidden workings'!$C$9),'hidden workings'!$E$9-'hidden workings'!$D$9,0)</f>
        <v>0</v>
      </c>
      <c r="W48">
        <f>+Monopoly!$C$10+Monopoly!$C$11*J48</f>
        <v>80.8</v>
      </c>
      <c r="X48">
        <f>+Monopoly!$C$10+2*Monopoly!$C$11*J48</f>
        <v>71.6</v>
      </c>
    </row>
    <row r="49" spans="10:24" ht="12.75">
      <c r="J49">
        <f t="shared" si="0"/>
        <v>9.399999999999999</v>
      </c>
      <c r="K49">
        <f>+'hidden workings'!$A$13+'hidden workings'!$C$13*J49+'hidden workings'!$E$13*J49^2+'hidden workings'!$G$13*J49^3</f>
        <v>681.8776000000001</v>
      </c>
      <c r="L49">
        <f>+'hidden workings'!$A$15+'hidden workings'!$C$15*J49+'hidden workings'!$E$15*J49^2+'hidden workings'!$G$15*J49^3</f>
        <v>30.412</v>
      </c>
      <c r="M49">
        <f>+'hidden workings'!$A$17+'hidden workings'!$C$17*J49+'hidden workings'!$E$17*J49^2+'hidden workings'!$G$17*J49^3</f>
        <v>326.32204444444443</v>
      </c>
      <c r="N49">
        <f>+'hidden workings'!$A$19+'hidden workings'!$C$19*J49+'hidden workings'!$E$19*J49^2+'hidden workings'!$G$19*J49^3</f>
        <v>34.71511111111111</v>
      </c>
      <c r="O49">
        <f>+'hidden workings'!$A$21+'hidden workings'!$C$21*J49+'hidden workings'!$E$21*J49^2+'hidden workings'!$G$21/J49</f>
        <v>72.54017021276599</v>
      </c>
      <c r="P49">
        <f>IF(J49&lt;Monopoly!$C$17,Monopoly!$C$18,0)</f>
        <v>60</v>
      </c>
      <c r="R49">
        <f>IF(Monopoly!$C$17&gt;J49,MIN(P49,Monopoly!$C$22),0)</f>
        <v>41.851851851851855</v>
      </c>
      <c r="S49">
        <f>IF(Monopoly!$C$17&gt;J49,MAX(Monopoly!$C$22-P49,0),0)</f>
        <v>0</v>
      </c>
      <c r="T49">
        <f>IF(Monopoly!$C$17&gt;J49,MAX(P49-Monopoly!$C$22,0),0)</f>
        <v>18.148148148148145</v>
      </c>
      <c r="U49">
        <f>IF(Monopoly!$C$17=0,IF($J49&lt;'hidden workings'!$C$9,'hidden workings'!$D$9,N49),0)</f>
        <v>0</v>
      </c>
      <c r="V49">
        <f>IF(AND(Monopoly!$C$17=0,$J49&lt;'hidden workings'!$C$9),'hidden workings'!$E$9-'hidden workings'!$D$9,0)</f>
        <v>0</v>
      </c>
      <c r="W49">
        <f>+Monopoly!$C$10+Monopoly!$C$11*J49</f>
        <v>80.6</v>
      </c>
      <c r="X49">
        <f>+Monopoly!$C$10+2*Monopoly!$C$11*J49</f>
        <v>71.2</v>
      </c>
    </row>
    <row r="50" spans="10:24" ht="12.75">
      <c r="J50">
        <f t="shared" si="0"/>
        <v>9.599999999999998</v>
      </c>
      <c r="K50">
        <f>+'hidden workings'!$A$13+'hidden workings'!$C$13*J50+'hidden workings'!$E$13*J50^2+'hidden workings'!$G$13*J50^3</f>
        <v>687.9459555555557</v>
      </c>
      <c r="L50">
        <f>+'hidden workings'!$A$15+'hidden workings'!$C$15*J50+'hidden workings'!$E$15*J50^2+'hidden workings'!$G$15*J50^3</f>
        <v>30.272000000000002</v>
      </c>
      <c r="M50">
        <f>+'hidden workings'!$A$17+'hidden workings'!$C$17*J50+'hidden workings'!$E$17*J50^2+'hidden workings'!$G$17*J50^3</f>
        <v>332.3903999999999</v>
      </c>
      <c r="N50">
        <f>+'hidden workings'!$A$19+'hidden workings'!$C$19*J50+'hidden workings'!$E$19*J50^2+'hidden workings'!$G$19*J50^3</f>
        <v>34.624</v>
      </c>
      <c r="O50">
        <f>+'hidden workings'!$A$21+'hidden workings'!$C$21*J50+'hidden workings'!$E$21*J50^2+'hidden workings'!$G$21/J50</f>
        <v>71.66103703703706</v>
      </c>
      <c r="P50">
        <f>IF(J50&lt;Monopoly!$C$17,Monopoly!$C$18,0)</f>
        <v>60</v>
      </c>
      <c r="R50">
        <f>IF(Monopoly!$C$17&gt;J50,MIN(P50,Monopoly!$C$22),0)</f>
        <v>41.851851851851855</v>
      </c>
      <c r="S50">
        <f>IF(Monopoly!$C$17&gt;J50,MAX(Monopoly!$C$22-P50,0),0)</f>
        <v>0</v>
      </c>
      <c r="T50">
        <f>IF(Monopoly!$C$17&gt;J50,MAX(P50-Monopoly!$C$22,0),0)</f>
        <v>18.148148148148145</v>
      </c>
      <c r="U50">
        <f>IF(Monopoly!$C$17=0,IF($J50&lt;'hidden workings'!$C$9,'hidden workings'!$D$9,N50),0)</f>
        <v>0</v>
      </c>
      <c r="V50">
        <f>IF(AND(Monopoly!$C$17=0,$J50&lt;'hidden workings'!$C$9),'hidden workings'!$E$9-'hidden workings'!$D$9,0)</f>
        <v>0</v>
      </c>
      <c r="W50">
        <f>+Monopoly!$C$10+Monopoly!$C$11*J50</f>
        <v>80.4</v>
      </c>
      <c r="X50">
        <f>+Monopoly!$C$10+2*Monopoly!$C$11*J50</f>
        <v>70.80000000000001</v>
      </c>
    </row>
    <row r="51" spans="10:24" ht="12.75">
      <c r="J51">
        <f t="shared" si="0"/>
        <v>9.799999999999997</v>
      </c>
      <c r="K51">
        <f>+'hidden workings'!$A$13+'hidden workings'!$C$13*J51+'hidden workings'!$E$13*J51^2+'hidden workings'!$G$13*J51^3</f>
        <v>693.9865777777779</v>
      </c>
      <c r="L51">
        <f>+'hidden workings'!$A$15+'hidden workings'!$C$15*J51+'hidden workings'!$E$15*J51^2+'hidden workings'!$G$15*J51^3</f>
        <v>30.134666666666668</v>
      </c>
      <c r="M51">
        <f>+'hidden workings'!$A$17+'hidden workings'!$C$17*J51+'hidden workings'!$E$17*J51^2+'hidden workings'!$G$17*J51^3</f>
        <v>338.4310222222221</v>
      </c>
      <c r="N51">
        <f>+'hidden workings'!$A$19+'hidden workings'!$C$19*J51+'hidden workings'!$E$19*J51^2+'hidden workings'!$G$19*J51^3</f>
        <v>34.53377777777778</v>
      </c>
      <c r="O51">
        <f>+'hidden workings'!$A$21+'hidden workings'!$C$21*J51+'hidden workings'!$E$21*J51^2+'hidden workings'!$G$21/J51</f>
        <v>70.8149569160998</v>
      </c>
      <c r="P51">
        <f>IF(J51&lt;Monopoly!$C$17,Monopoly!$C$18,0)</f>
        <v>60</v>
      </c>
      <c r="R51">
        <f>IF(Monopoly!$C$17&gt;J51,MIN(P51,Monopoly!$C$22),0)</f>
        <v>41.851851851851855</v>
      </c>
      <c r="S51">
        <f>IF(Monopoly!$C$17&gt;J51,MAX(Monopoly!$C$22-P51,0),0)</f>
        <v>0</v>
      </c>
      <c r="T51">
        <f>IF(Monopoly!$C$17&gt;J51,MAX(P51-Monopoly!$C$22,0),0)</f>
        <v>18.148148148148145</v>
      </c>
      <c r="U51">
        <f>IF(Monopoly!$C$17=0,IF($J51&lt;'hidden workings'!$C$9,'hidden workings'!$D$9,N51),0)</f>
        <v>0</v>
      </c>
      <c r="V51">
        <f>IF(AND(Monopoly!$C$17=0,$J51&lt;'hidden workings'!$C$9),'hidden workings'!$E$9-'hidden workings'!$D$9,0)</f>
        <v>0</v>
      </c>
      <c r="W51">
        <f>+Monopoly!$C$10+Monopoly!$C$11*J51</f>
        <v>80.2</v>
      </c>
      <c r="X51">
        <f>+Monopoly!$C$10+2*Monopoly!$C$11*J51</f>
        <v>70.4</v>
      </c>
    </row>
    <row r="52" spans="10:24" ht="12.75">
      <c r="J52">
        <f t="shared" si="0"/>
        <v>9.999999999999996</v>
      </c>
      <c r="K52">
        <f>+'hidden workings'!$A$13+'hidden workings'!$C$13*J52+'hidden workings'!$E$13*J52^2+'hidden workings'!$G$13*J52^3</f>
        <v>700.0000000000001</v>
      </c>
      <c r="L52">
        <f>+'hidden workings'!$A$15+'hidden workings'!$C$15*J52+'hidden workings'!$E$15*J52^2+'hidden workings'!$G$15*J52^3</f>
        <v>30.000000000000004</v>
      </c>
      <c r="M52">
        <f>+'hidden workings'!$A$17+'hidden workings'!$C$17*J52+'hidden workings'!$E$17*J52^2+'hidden workings'!$G$17*J52^3</f>
        <v>344.44444444444434</v>
      </c>
      <c r="N52">
        <f>+'hidden workings'!$A$19+'hidden workings'!$C$19*J52+'hidden workings'!$E$19*J52^2+'hidden workings'!$G$19*J52^3</f>
        <v>34.44444444444444</v>
      </c>
      <c r="O52">
        <f>+'hidden workings'!$A$21+'hidden workings'!$C$21*J52+'hidden workings'!$E$21*J52^2+'hidden workings'!$G$21/J52</f>
        <v>70.00000000000003</v>
      </c>
      <c r="P52">
        <f>IF(J52&lt;Monopoly!$C$17,Monopoly!$C$18,0)</f>
        <v>60</v>
      </c>
      <c r="R52">
        <f>IF(Monopoly!$C$17&gt;J52,MIN(P52,Monopoly!$C$22),0)</f>
        <v>41.851851851851855</v>
      </c>
      <c r="S52">
        <f>IF(Monopoly!$C$17&gt;J52,MAX(Monopoly!$C$22-P52,0),0)</f>
        <v>0</v>
      </c>
      <c r="T52">
        <f>IF(Monopoly!$C$17&gt;J52,MAX(P52-Monopoly!$C$22,0),0)</f>
        <v>18.148148148148145</v>
      </c>
      <c r="U52">
        <f>IF(Monopoly!$C$17=0,IF($J52&lt;'hidden workings'!$C$9,'hidden workings'!$D$9,N52),0)</f>
        <v>0</v>
      </c>
      <c r="V52">
        <f>IF(AND(Monopoly!$C$17=0,$J52&lt;'hidden workings'!$C$9),'hidden workings'!$E$9-'hidden workings'!$D$9,0)</f>
        <v>0</v>
      </c>
      <c r="W52">
        <f>+Monopoly!$C$10+Monopoly!$C$11*J52</f>
        <v>80</v>
      </c>
      <c r="X52">
        <f>+Monopoly!$C$10+2*Monopoly!$C$11*J52</f>
        <v>70</v>
      </c>
    </row>
    <row r="53" spans="10:24" ht="12.75">
      <c r="J53">
        <f t="shared" si="0"/>
        <v>10.199999999999996</v>
      </c>
      <c r="K53">
        <f>+'hidden workings'!$A$13+'hidden workings'!$C$13*J53+'hidden workings'!$E$13*J53^2+'hidden workings'!$G$13*J53^3</f>
        <v>705.9867555555556</v>
      </c>
      <c r="L53">
        <f>+'hidden workings'!$A$15+'hidden workings'!$C$15*J53+'hidden workings'!$E$15*J53^2+'hidden workings'!$G$15*J53^3</f>
        <v>29.868000000000002</v>
      </c>
      <c r="M53">
        <f>+'hidden workings'!$A$17+'hidden workings'!$C$17*J53+'hidden workings'!$E$17*J53^2+'hidden workings'!$G$17*J53^3</f>
        <v>350.4311999999999</v>
      </c>
      <c r="N53">
        <f>+'hidden workings'!$A$19+'hidden workings'!$C$19*J53+'hidden workings'!$E$19*J53^2+'hidden workings'!$G$19*J53^3</f>
        <v>34.356</v>
      </c>
      <c r="O53">
        <f>+'hidden workings'!$A$21+'hidden workings'!$C$21*J53+'hidden workings'!$E$21*J53^2+'hidden workings'!$G$21/J53</f>
        <v>69.21438779956429</v>
      </c>
      <c r="P53">
        <f>IF(J53&lt;Monopoly!$C$17,Monopoly!$C$18,0)</f>
        <v>60</v>
      </c>
      <c r="R53">
        <f>IF(Monopoly!$C$17&gt;J53,MIN(P53,Monopoly!$C$22),0)</f>
        <v>41.851851851851855</v>
      </c>
      <c r="S53">
        <f>IF(Monopoly!$C$17&gt;J53,MAX(Monopoly!$C$22-P53,0),0)</f>
        <v>0</v>
      </c>
      <c r="T53">
        <f>IF(Monopoly!$C$17&gt;J53,MAX(P53-Monopoly!$C$22,0),0)</f>
        <v>18.148148148148145</v>
      </c>
      <c r="U53">
        <f>IF(Monopoly!$C$17=0,IF($J53&lt;'hidden workings'!$C$9,'hidden workings'!$D$9,N53),0)</f>
        <v>0</v>
      </c>
      <c r="V53">
        <f>IF(AND(Monopoly!$C$17=0,$J53&lt;'hidden workings'!$C$9),'hidden workings'!$E$9-'hidden workings'!$D$9,0)</f>
        <v>0</v>
      </c>
      <c r="W53">
        <f>+Monopoly!$C$10+Monopoly!$C$11*J53</f>
        <v>79.80000000000001</v>
      </c>
      <c r="X53">
        <f>+Monopoly!$C$10+2*Monopoly!$C$11*J53</f>
        <v>69.60000000000001</v>
      </c>
    </row>
    <row r="54" spans="10:24" ht="12.75">
      <c r="J54">
        <f t="shared" si="0"/>
        <v>10.399999999999995</v>
      </c>
      <c r="K54">
        <f>+'hidden workings'!$A$13+'hidden workings'!$C$13*J54+'hidden workings'!$E$13*J54^2+'hidden workings'!$G$13*J54^3</f>
        <v>711.9473777777778</v>
      </c>
      <c r="L54">
        <f>+'hidden workings'!$A$15+'hidden workings'!$C$15*J54+'hidden workings'!$E$15*J54^2+'hidden workings'!$G$15*J54^3</f>
        <v>29.73866666666667</v>
      </c>
      <c r="M54">
        <f>+'hidden workings'!$A$17+'hidden workings'!$C$17*J54+'hidden workings'!$E$17*J54^2+'hidden workings'!$G$17*J54^3</f>
        <v>356.391822222222</v>
      </c>
      <c r="N54">
        <f>+'hidden workings'!$A$19+'hidden workings'!$C$19*J54+'hidden workings'!$E$19*J54^2+'hidden workings'!$G$19*J54^3</f>
        <v>34.26844444444445</v>
      </c>
      <c r="O54">
        <f>+'hidden workings'!$A$21+'hidden workings'!$C$21*J54+'hidden workings'!$E$21*J54^2+'hidden workings'!$G$21/J54</f>
        <v>68.45647863247868</v>
      </c>
      <c r="P54">
        <f>IF(J54&lt;Monopoly!$C$17,Monopoly!$C$18,0)</f>
        <v>60</v>
      </c>
      <c r="R54">
        <f>IF(Monopoly!$C$17&gt;J54,MIN(P54,Monopoly!$C$22),0)</f>
        <v>41.851851851851855</v>
      </c>
      <c r="S54">
        <f>IF(Monopoly!$C$17&gt;J54,MAX(Monopoly!$C$22-P54,0),0)</f>
        <v>0</v>
      </c>
      <c r="T54">
        <f>IF(Monopoly!$C$17&gt;J54,MAX(P54-Monopoly!$C$22,0),0)</f>
        <v>18.148148148148145</v>
      </c>
      <c r="U54">
        <f>IF(Monopoly!$C$17=0,IF($J54&lt;'hidden workings'!$C$9,'hidden workings'!$D$9,N54),0)</f>
        <v>0</v>
      </c>
      <c r="V54">
        <f>IF(AND(Monopoly!$C$17=0,$J54&lt;'hidden workings'!$C$9),'hidden workings'!$E$9-'hidden workings'!$D$9,0)</f>
        <v>0</v>
      </c>
      <c r="W54">
        <f>+Monopoly!$C$10+Monopoly!$C$11*J54</f>
        <v>79.60000000000001</v>
      </c>
      <c r="X54">
        <f>+Monopoly!$C$10+2*Monopoly!$C$11*J54</f>
        <v>69.20000000000002</v>
      </c>
    </row>
    <row r="55" spans="10:24" ht="12.75">
      <c r="J55">
        <f t="shared" si="0"/>
        <v>10.599999999999994</v>
      </c>
      <c r="K55">
        <f>+'hidden workings'!$A$13+'hidden workings'!$C$13*J55+'hidden workings'!$E$13*J55^2+'hidden workings'!$G$13*J55^3</f>
        <v>717.8823999999998</v>
      </c>
      <c r="L55">
        <f>+'hidden workings'!$A$15+'hidden workings'!$C$15*J55+'hidden workings'!$E$15*J55^2+'hidden workings'!$G$15*J55^3</f>
        <v>29.612000000000002</v>
      </c>
      <c r="M55">
        <f>+'hidden workings'!$A$17+'hidden workings'!$C$17*J55+'hidden workings'!$E$17*J55^2+'hidden workings'!$G$17*J55^3</f>
        <v>362.3268444444443</v>
      </c>
      <c r="N55">
        <f>+'hidden workings'!$A$19+'hidden workings'!$C$19*J55+'hidden workings'!$E$19*J55^2+'hidden workings'!$G$19*J55^3</f>
        <v>34.18177777777778</v>
      </c>
      <c r="O55">
        <f>+'hidden workings'!$A$21+'hidden workings'!$C$21*J55+'hidden workings'!$E$21*J55^2+'hidden workings'!$G$21/J55</f>
        <v>67.72475471698117</v>
      </c>
      <c r="P55">
        <f>IF(J55&lt;Monopoly!$C$17,Monopoly!$C$18,0)</f>
        <v>60</v>
      </c>
      <c r="R55">
        <f>IF(Monopoly!$C$17&gt;J55,MIN(P55,Monopoly!$C$22),0)</f>
        <v>41.851851851851855</v>
      </c>
      <c r="S55">
        <f>IF(Monopoly!$C$17&gt;J55,MAX(Monopoly!$C$22-P55,0),0)</f>
        <v>0</v>
      </c>
      <c r="T55">
        <f>IF(Monopoly!$C$17&gt;J55,MAX(P55-Monopoly!$C$22,0),0)</f>
        <v>18.148148148148145</v>
      </c>
      <c r="U55">
        <f>IF(Monopoly!$C$17=0,IF($J55&lt;'hidden workings'!$C$9,'hidden workings'!$D$9,N55),0)</f>
        <v>0</v>
      </c>
      <c r="V55">
        <f>IF(AND(Monopoly!$C$17=0,$J55&lt;'hidden workings'!$C$9),'hidden workings'!$E$9-'hidden workings'!$D$9,0)</f>
        <v>0</v>
      </c>
      <c r="W55">
        <f>+Monopoly!$C$10+Monopoly!$C$11*J55</f>
        <v>79.4</v>
      </c>
      <c r="X55">
        <f>+Monopoly!$C$10+2*Monopoly!$C$11*J55</f>
        <v>68.80000000000001</v>
      </c>
    </row>
    <row r="56" spans="10:24" ht="12.75">
      <c r="J56">
        <f t="shared" si="0"/>
        <v>10.799999999999994</v>
      </c>
      <c r="K56">
        <f>+'hidden workings'!$A$13+'hidden workings'!$C$13*J56+'hidden workings'!$E$13*J56^2+'hidden workings'!$G$13*J56^3</f>
        <v>723.7923555555556</v>
      </c>
      <c r="L56">
        <f>+'hidden workings'!$A$15+'hidden workings'!$C$15*J56+'hidden workings'!$E$15*J56^2+'hidden workings'!$G$15*J56^3</f>
        <v>29.488000000000003</v>
      </c>
      <c r="M56">
        <f>+'hidden workings'!$A$17+'hidden workings'!$C$17*J56+'hidden workings'!$E$17*J56^2+'hidden workings'!$G$17*J56^3</f>
        <v>368.2367999999998</v>
      </c>
      <c r="N56">
        <f>+'hidden workings'!$A$19+'hidden workings'!$C$19*J56+'hidden workings'!$E$19*J56^2+'hidden workings'!$G$19*J56^3</f>
        <v>34.096000000000004</v>
      </c>
      <c r="O56">
        <f>+'hidden workings'!$A$21+'hidden workings'!$C$21*J56+'hidden workings'!$E$21*J56^2+'hidden workings'!$G$21/J56</f>
        <v>67.01781069958852</v>
      </c>
      <c r="P56">
        <f>IF(J56&lt;Monopoly!$C$17,Monopoly!$C$18,0)</f>
        <v>60</v>
      </c>
      <c r="R56">
        <f>IF(Monopoly!$C$17&gt;J56,MIN(P56,Monopoly!$C$22),0)</f>
        <v>41.851851851851855</v>
      </c>
      <c r="S56">
        <f>IF(Monopoly!$C$17&gt;J56,MAX(Monopoly!$C$22-P56,0),0)</f>
        <v>0</v>
      </c>
      <c r="T56">
        <f>IF(Monopoly!$C$17&gt;J56,MAX(P56-Monopoly!$C$22,0),0)</f>
        <v>18.148148148148145</v>
      </c>
      <c r="U56">
        <f>IF(Monopoly!$C$17=0,IF($J56&lt;'hidden workings'!$C$9,'hidden workings'!$D$9,N56),0)</f>
        <v>0</v>
      </c>
      <c r="V56">
        <f>IF(AND(Monopoly!$C$17=0,$J56&lt;'hidden workings'!$C$9),'hidden workings'!$E$9-'hidden workings'!$D$9,0)</f>
        <v>0</v>
      </c>
      <c r="W56">
        <f>+Monopoly!$C$10+Monopoly!$C$11*J56</f>
        <v>79.2</v>
      </c>
      <c r="X56">
        <f>+Monopoly!$C$10+2*Monopoly!$C$11*J56</f>
        <v>68.4</v>
      </c>
    </row>
    <row r="57" spans="10:24" ht="12.75">
      <c r="J57">
        <f t="shared" si="0"/>
        <v>10.999999999999993</v>
      </c>
      <c r="K57">
        <f>+'hidden workings'!$A$13+'hidden workings'!$C$13*J57+'hidden workings'!$E$13*J57^2+'hidden workings'!$G$13*J57^3</f>
        <v>729.6777777777778</v>
      </c>
      <c r="L57">
        <f>+'hidden workings'!$A$15+'hidden workings'!$C$15*J57+'hidden workings'!$E$15*J57^2+'hidden workings'!$G$15*J57^3</f>
        <v>29.36666666666667</v>
      </c>
      <c r="M57">
        <f>+'hidden workings'!$A$17+'hidden workings'!$C$17*J57+'hidden workings'!$E$17*J57^2+'hidden workings'!$G$17*J57^3</f>
        <v>374.122222222222</v>
      </c>
      <c r="N57">
        <f>+'hidden workings'!$A$19+'hidden workings'!$C$19*J57+'hidden workings'!$E$19*J57^2+'hidden workings'!$G$19*J57^3</f>
        <v>34.01111111111111</v>
      </c>
      <c r="O57">
        <f>+'hidden workings'!$A$21+'hidden workings'!$C$21*J57+'hidden workings'!$E$21*J57^2+'hidden workings'!$G$21/J57</f>
        <v>66.33434343434348</v>
      </c>
      <c r="P57">
        <f>IF(J57&lt;Monopoly!$C$17,Monopoly!$C$18,0)</f>
        <v>60</v>
      </c>
      <c r="R57">
        <f>IF(Monopoly!$C$17&gt;J57,MIN(P57,Monopoly!$C$22),0)</f>
        <v>41.851851851851855</v>
      </c>
      <c r="S57">
        <f>IF(Monopoly!$C$17&gt;J57,MAX(Monopoly!$C$22-P57,0),0)</f>
        <v>0</v>
      </c>
      <c r="T57">
        <f>IF(Monopoly!$C$17&gt;J57,MAX(P57-Monopoly!$C$22,0),0)</f>
        <v>18.148148148148145</v>
      </c>
      <c r="U57">
        <f>IF(Monopoly!$C$17=0,IF($J57&lt;'hidden workings'!$C$9,'hidden workings'!$D$9,N57),0)</f>
        <v>0</v>
      </c>
      <c r="V57">
        <f>IF(AND(Monopoly!$C$17=0,$J57&lt;'hidden workings'!$C$9),'hidden workings'!$E$9-'hidden workings'!$D$9,0)</f>
        <v>0</v>
      </c>
      <c r="W57">
        <f>+Monopoly!$C$10+Monopoly!$C$11*J57</f>
        <v>79</v>
      </c>
      <c r="X57">
        <f>+Monopoly!$C$10+2*Monopoly!$C$11*J57</f>
        <v>68.00000000000001</v>
      </c>
    </row>
    <row r="58" spans="10:24" ht="12.75">
      <c r="J58">
        <f t="shared" si="0"/>
        <v>11.199999999999992</v>
      </c>
      <c r="K58">
        <f>+'hidden workings'!$A$13+'hidden workings'!$C$13*J58+'hidden workings'!$E$13*J58^2+'hidden workings'!$G$13*J58^3</f>
        <v>735.5391999999999</v>
      </c>
      <c r="L58">
        <f>+'hidden workings'!$A$15+'hidden workings'!$C$15*J58+'hidden workings'!$E$15*J58^2+'hidden workings'!$G$15*J58^3</f>
        <v>29.248000000000005</v>
      </c>
      <c r="M58">
        <f>+'hidden workings'!$A$17+'hidden workings'!$C$17*J58+'hidden workings'!$E$17*J58^2+'hidden workings'!$G$17*J58^3</f>
        <v>379.98364444444417</v>
      </c>
      <c r="N58">
        <f>+'hidden workings'!$A$19+'hidden workings'!$C$19*J58+'hidden workings'!$E$19*J58^2+'hidden workings'!$G$19*J58^3</f>
        <v>33.92711111111112</v>
      </c>
      <c r="O58">
        <f>+'hidden workings'!$A$21+'hidden workings'!$C$21*J58+'hidden workings'!$E$21*J58^2+'hidden workings'!$G$21/J58</f>
        <v>65.67314285714289</v>
      </c>
      <c r="P58">
        <f>IF(J58&lt;Monopoly!$C$17,Monopoly!$C$18,0)</f>
        <v>60</v>
      </c>
      <c r="R58">
        <f>IF(Monopoly!$C$17&gt;J58,MIN(P58,Monopoly!$C$22),0)</f>
        <v>41.851851851851855</v>
      </c>
      <c r="S58">
        <f>IF(Monopoly!$C$17&gt;J58,MAX(Monopoly!$C$22-P58,0),0)</f>
        <v>0</v>
      </c>
      <c r="T58">
        <f>IF(Monopoly!$C$17&gt;J58,MAX(P58-Monopoly!$C$22,0),0)</f>
        <v>18.148148148148145</v>
      </c>
      <c r="U58">
        <f>IF(Monopoly!$C$17=0,IF($J58&lt;'hidden workings'!$C$9,'hidden workings'!$D$9,N58),0)</f>
        <v>0</v>
      </c>
      <c r="V58">
        <f>IF(AND(Monopoly!$C$17=0,$J58&lt;'hidden workings'!$C$9),'hidden workings'!$E$9-'hidden workings'!$D$9,0)</f>
        <v>0</v>
      </c>
      <c r="W58">
        <f>+Monopoly!$C$10+Monopoly!$C$11*J58</f>
        <v>78.80000000000001</v>
      </c>
      <c r="X58">
        <f>+Monopoly!$C$10+2*Monopoly!$C$11*J58</f>
        <v>67.60000000000002</v>
      </c>
    </row>
    <row r="59" spans="10:24" ht="12.75">
      <c r="J59">
        <f t="shared" si="0"/>
        <v>11.399999999999991</v>
      </c>
      <c r="K59">
        <f>+'hidden workings'!$A$13+'hidden workings'!$C$13*J59+'hidden workings'!$E$13*J59^2+'hidden workings'!$G$13*J59^3</f>
        <v>741.3771555555555</v>
      </c>
      <c r="L59">
        <f>+'hidden workings'!$A$15+'hidden workings'!$C$15*J59+'hidden workings'!$E$15*J59^2+'hidden workings'!$G$15*J59^3</f>
        <v>29.132000000000005</v>
      </c>
      <c r="M59">
        <f>+'hidden workings'!$A$17+'hidden workings'!$C$17*J59+'hidden workings'!$E$17*J59^2+'hidden workings'!$G$17*J59^3</f>
        <v>385.82159999999976</v>
      </c>
      <c r="N59">
        <f>+'hidden workings'!$A$19+'hidden workings'!$C$19*J59+'hidden workings'!$E$19*J59^2+'hidden workings'!$G$19*J59^3</f>
        <v>33.844</v>
      </c>
      <c r="O59">
        <f>+'hidden workings'!$A$21+'hidden workings'!$C$21*J59+'hidden workings'!$E$21*J59^2+'hidden workings'!$G$21/J59</f>
        <v>65.03308382066281</v>
      </c>
      <c r="P59">
        <f>IF(J59&lt;Monopoly!$C$17,Monopoly!$C$18,0)</f>
        <v>60</v>
      </c>
      <c r="R59">
        <f>IF(Monopoly!$C$17&gt;J59,MIN(P59,Monopoly!$C$22),0)</f>
        <v>41.851851851851855</v>
      </c>
      <c r="S59">
        <f>IF(Monopoly!$C$17&gt;J59,MAX(Monopoly!$C$22-P59,0),0)</f>
        <v>0</v>
      </c>
      <c r="T59">
        <f>IF(Monopoly!$C$17&gt;J59,MAX(P59-Monopoly!$C$22,0),0)</f>
        <v>18.148148148148145</v>
      </c>
      <c r="U59">
        <f>IF(Monopoly!$C$17=0,IF($J59&lt;'hidden workings'!$C$9,'hidden workings'!$D$9,N59),0)</f>
        <v>0</v>
      </c>
      <c r="V59">
        <f>IF(AND(Monopoly!$C$17=0,$J59&lt;'hidden workings'!$C$9),'hidden workings'!$E$9-'hidden workings'!$D$9,0)</f>
        <v>0</v>
      </c>
      <c r="W59">
        <f>+Monopoly!$C$10+Monopoly!$C$11*J59</f>
        <v>78.60000000000001</v>
      </c>
      <c r="X59">
        <f>+Monopoly!$C$10+2*Monopoly!$C$11*J59</f>
        <v>67.20000000000002</v>
      </c>
    </row>
    <row r="60" spans="10:24" ht="12.75">
      <c r="J60">
        <f t="shared" si="0"/>
        <v>11.59999999999999</v>
      </c>
      <c r="K60">
        <f>+'hidden workings'!$A$13+'hidden workings'!$C$13*J60+'hidden workings'!$E$13*J60^2+'hidden workings'!$G$13*J60^3</f>
        <v>747.1921777777778</v>
      </c>
      <c r="L60">
        <f>+'hidden workings'!$A$15+'hidden workings'!$C$15*J60+'hidden workings'!$E$15*J60^2+'hidden workings'!$G$15*J60^3</f>
        <v>29.01866666666667</v>
      </c>
      <c r="M60">
        <f>+'hidden workings'!$A$17+'hidden workings'!$C$17*J60+'hidden workings'!$E$17*J60^2+'hidden workings'!$G$17*J60^3</f>
        <v>391.63662222222194</v>
      </c>
      <c r="N60">
        <f>+'hidden workings'!$A$19+'hidden workings'!$C$19*J60+'hidden workings'!$E$19*J60^2+'hidden workings'!$G$19*J60^3</f>
        <v>33.76177777777778</v>
      </c>
      <c r="O60">
        <f>+'hidden workings'!$A$21+'hidden workings'!$C$21*J60+'hidden workings'!$E$21*J60^2+'hidden workings'!$G$21/J60</f>
        <v>64.4131187739464</v>
      </c>
      <c r="P60">
        <f>IF(J60&lt;Monopoly!$C$17,Monopoly!$C$18,0)</f>
        <v>60</v>
      </c>
      <c r="R60">
        <f>IF(Monopoly!$C$17&gt;J60,MIN(P60,Monopoly!$C$22),0)</f>
        <v>41.851851851851855</v>
      </c>
      <c r="S60">
        <f>IF(Monopoly!$C$17&gt;J60,MAX(Monopoly!$C$22-P60,0),0)</f>
        <v>0</v>
      </c>
      <c r="T60">
        <f>IF(Monopoly!$C$17&gt;J60,MAX(P60-Monopoly!$C$22,0),0)</f>
        <v>18.148148148148145</v>
      </c>
      <c r="U60">
        <f>IF(Monopoly!$C$17=0,IF($J60&lt;'hidden workings'!$C$9,'hidden workings'!$D$9,N60),0)</f>
        <v>0</v>
      </c>
      <c r="V60">
        <f>IF(AND(Monopoly!$C$17=0,$J60&lt;'hidden workings'!$C$9),'hidden workings'!$E$9-'hidden workings'!$D$9,0)</f>
        <v>0</v>
      </c>
      <c r="W60">
        <f>+Monopoly!$C$10+Monopoly!$C$11*J60</f>
        <v>78.4</v>
      </c>
      <c r="X60">
        <f>+Monopoly!$C$10+2*Monopoly!$C$11*J60</f>
        <v>66.80000000000001</v>
      </c>
    </row>
    <row r="61" spans="10:24" ht="12.75">
      <c r="J61">
        <f t="shared" si="0"/>
        <v>11.79999999999999</v>
      </c>
      <c r="K61">
        <f>+'hidden workings'!$A$13+'hidden workings'!$C$13*J61+'hidden workings'!$E$13*J61^2+'hidden workings'!$G$13*J61^3</f>
        <v>752.9848</v>
      </c>
      <c r="L61">
        <f>+'hidden workings'!$A$15+'hidden workings'!$C$15*J61+'hidden workings'!$E$15*J61^2+'hidden workings'!$G$15*J61^3</f>
        <v>28.908000000000005</v>
      </c>
      <c r="M61">
        <f>+'hidden workings'!$A$17+'hidden workings'!$C$17*J61+'hidden workings'!$E$17*J61^2+'hidden workings'!$G$17*J61^3</f>
        <v>397.4292444444441</v>
      </c>
      <c r="N61">
        <f>+'hidden workings'!$A$19+'hidden workings'!$C$19*J61+'hidden workings'!$E$19*J61^2+'hidden workings'!$G$19*J61^3</f>
        <v>33.68044444444445</v>
      </c>
      <c r="O61">
        <f>+'hidden workings'!$A$21+'hidden workings'!$C$21*J61+'hidden workings'!$E$21*J61^2+'hidden workings'!$G$21/J61</f>
        <v>63.81227118644072</v>
      </c>
      <c r="P61">
        <f>IF(J61&lt;Monopoly!$C$17,Monopoly!$C$18,0)</f>
        <v>60</v>
      </c>
      <c r="R61">
        <f>IF(Monopoly!$C$17&gt;J61,MIN(P61,Monopoly!$C$22),0)</f>
        <v>41.851851851851855</v>
      </c>
      <c r="S61">
        <f>IF(Monopoly!$C$17&gt;J61,MAX(Monopoly!$C$22-P61,0),0)</f>
        <v>0</v>
      </c>
      <c r="T61">
        <f>IF(Monopoly!$C$17&gt;J61,MAX(P61-Monopoly!$C$22,0),0)</f>
        <v>18.148148148148145</v>
      </c>
      <c r="U61">
        <f>IF(Monopoly!$C$17=0,IF($J61&lt;'hidden workings'!$C$9,'hidden workings'!$D$9,N61),0)</f>
        <v>0</v>
      </c>
      <c r="V61">
        <f>IF(AND(Monopoly!$C$17=0,$J61&lt;'hidden workings'!$C$9),'hidden workings'!$E$9-'hidden workings'!$D$9,0)</f>
        <v>0</v>
      </c>
      <c r="W61">
        <f>+Monopoly!$C$10+Monopoly!$C$11*J61</f>
        <v>78.20000000000002</v>
      </c>
      <c r="X61">
        <f>+Monopoly!$C$10+2*Monopoly!$C$11*J61</f>
        <v>66.40000000000002</v>
      </c>
    </row>
    <row r="62" spans="10:24" ht="12.75">
      <c r="J62">
        <f t="shared" si="0"/>
        <v>11.99999999999999</v>
      </c>
      <c r="K62">
        <f>+'hidden workings'!$A$13+'hidden workings'!$C$13*J62+'hidden workings'!$E$13*J62^2+'hidden workings'!$G$13*J62^3</f>
        <v>758.7555555555552</v>
      </c>
      <c r="L62">
        <f>+'hidden workings'!$A$15+'hidden workings'!$C$15*J62+'hidden workings'!$E$15*J62^2+'hidden workings'!$G$15*J62^3</f>
        <v>28.800000000000004</v>
      </c>
      <c r="M62">
        <f>+'hidden workings'!$A$17+'hidden workings'!$C$17*J62+'hidden workings'!$E$17*J62^2+'hidden workings'!$G$17*J62^3</f>
        <v>403.19999999999965</v>
      </c>
      <c r="N62">
        <f>+'hidden workings'!$A$19+'hidden workings'!$C$19*J62+'hidden workings'!$E$19*J62^2+'hidden workings'!$G$19*J62^3</f>
        <v>33.6</v>
      </c>
      <c r="O62">
        <f>+'hidden workings'!$A$21+'hidden workings'!$C$21*J62+'hidden workings'!$E$21*J62^2+'hidden workings'!$G$21/J62</f>
        <v>63.22962962962967</v>
      </c>
      <c r="P62">
        <f>IF(J62&lt;Monopoly!$C$17,Monopoly!$C$18,0)</f>
        <v>60</v>
      </c>
      <c r="R62">
        <f>IF(Monopoly!$C$17&gt;J62,MIN(P62,Monopoly!$C$22),0)</f>
        <v>41.851851851851855</v>
      </c>
      <c r="S62">
        <f>IF(Monopoly!$C$17&gt;J62,MAX(Monopoly!$C$22-P62,0),0)</f>
        <v>0</v>
      </c>
      <c r="T62">
        <f>IF(Monopoly!$C$17&gt;J62,MAX(P62-Monopoly!$C$22,0),0)</f>
        <v>18.148148148148145</v>
      </c>
      <c r="U62">
        <f>IF(Monopoly!$C$17=0,IF($J62&lt;'hidden workings'!$C$9,'hidden workings'!$D$9,N62),0)</f>
        <v>0</v>
      </c>
      <c r="V62">
        <f>IF(AND(Monopoly!$C$17=0,$J62&lt;'hidden workings'!$C$9),'hidden workings'!$E$9-'hidden workings'!$D$9,0)</f>
        <v>0</v>
      </c>
      <c r="W62">
        <f>+Monopoly!$C$10+Monopoly!$C$11*J62</f>
        <v>78.00000000000001</v>
      </c>
      <c r="X62">
        <f>+Monopoly!$C$10+2*Monopoly!$C$11*J62</f>
        <v>66.00000000000003</v>
      </c>
    </row>
    <row r="63" spans="10:24" ht="12.75">
      <c r="J63">
        <f t="shared" si="0"/>
        <v>12.199999999999989</v>
      </c>
      <c r="K63">
        <f>+'hidden workings'!$A$13+'hidden workings'!$C$13*J63+'hidden workings'!$E$13*J63^2+'hidden workings'!$G$13*J63^3</f>
        <v>764.5049777777775</v>
      </c>
      <c r="L63">
        <f>+'hidden workings'!$A$15+'hidden workings'!$C$15*J63+'hidden workings'!$E$15*J63^2+'hidden workings'!$G$15*J63^3</f>
        <v>28.69466666666667</v>
      </c>
      <c r="M63">
        <f>+'hidden workings'!$A$17+'hidden workings'!$C$17*J63+'hidden workings'!$E$17*J63^2+'hidden workings'!$G$17*J63^3</f>
        <v>408.9494222222219</v>
      </c>
      <c r="N63">
        <f>+'hidden workings'!$A$19+'hidden workings'!$C$19*J63+'hidden workings'!$E$19*J63^2+'hidden workings'!$G$19*J63^3</f>
        <v>33.52044444444445</v>
      </c>
      <c r="O63">
        <f>+'hidden workings'!$A$21+'hidden workings'!$C$21*J63+'hidden workings'!$E$21*J63^2+'hidden workings'!$G$21/J63</f>
        <v>62.664342440801505</v>
      </c>
      <c r="P63">
        <f>IF(J63&lt;Monopoly!$C$17,Monopoly!$C$18,0)</f>
        <v>60</v>
      </c>
      <c r="R63">
        <f>IF(Monopoly!$C$17&gt;J63,MIN(P63,Monopoly!$C$22),0)</f>
        <v>41.851851851851855</v>
      </c>
      <c r="S63">
        <f>IF(Monopoly!$C$17&gt;J63,MAX(Monopoly!$C$22-P63,0),0)</f>
        <v>0</v>
      </c>
      <c r="T63">
        <f>IF(Monopoly!$C$17&gt;J63,MAX(P63-Monopoly!$C$22,0),0)</f>
        <v>18.148148148148145</v>
      </c>
      <c r="U63">
        <f>IF(Monopoly!$C$17=0,IF($J63&lt;'hidden workings'!$C$9,'hidden workings'!$D$9,N63),0)</f>
        <v>0</v>
      </c>
      <c r="V63">
        <f>IF(AND(Monopoly!$C$17=0,$J63&lt;'hidden workings'!$C$9),'hidden workings'!$E$9-'hidden workings'!$D$9,0)</f>
        <v>0</v>
      </c>
      <c r="W63">
        <f>+Monopoly!$C$10+Monopoly!$C$11*J63</f>
        <v>77.80000000000001</v>
      </c>
      <c r="X63">
        <f>+Monopoly!$C$10+2*Monopoly!$C$11*J63</f>
        <v>65.60000000000002</v>
      </c>
    </row>
    <row r="64" spans="10:24" ht="12.75">
      <c r="J64">
        <f t="shared" si="0"/>
        <v>12.399999999999988</v>
      </c>
      <c r="K64">
        <f>+'hidden workings'!$A$13+'hidden workings'!$C$13*J64+'hidden workings'!$E$13*J64^2+'hidden workings'!$G$13*J64^3</f>
        <v>770.2335999999998</v>
      </c>
      <c r="L64">
        <f>+'hidden workings'!$A$15+'hidden workings'!$C$15*J64+'hidden workings'!$E$15*J64^2+'hidden workings'!$G$15*J64^3</f>
        <v>28.592000000000002</v>
      </c>
      <c r="M64">
        <f>+'hidden workings'!$A$17+'hidden workings'!$C$17*J64+'hidden workings'!$E$17*J64^2+'hidden workings'!$G$17*J64^3</f>
        <v>414.6780444444441</v>
      </c>
      <c r="N64">
        <f>+'hidden workings'!$A$19+'hidden workings'!$C$19*J64+'hidden workings'!$E$19*J64^2+'hidden workings'!$G$19*J64^3</f>
        <v>33.44177777777778</v>
      </c>
      <c r="O64">
        <f>+'hidden workings'!$A$21+'hidden workings'!$C$21*J64+'hidden workings'!$E$21*J64^2+'hidden workings'!$G$21/J64</f>
        <v>62.11561290322585</v>
      </c>
      <c r="P64">
        <f>IF(J64&lt;Monopoly!$C$17,Monopoly!$C$18,0)</f>
        <v>60</v>
      </c>
      <c r="R64">
        <f>IF(Monopoly!$C$17&gt;J64,MIN(P64,Monopoly!$C$22),0)</f>
        <v>41.851851851851855</v>
      </c>
      <c r="S64">
        <f>IF(Monopoly!$C$17&gt;J64,MAX(Monopoly!$C$22-P64,0),0)</f>
        <v>0</v>
      </c>
      <c r="T64">
        <f>IF(Monopoly!$C$17&gt;J64,MAX(P64-Monopoly!$C$22,0),0)</f>
        <v>18.148148148148145</v>
      </c>
      <c r="U64">
        <f>IF(Monopoly!$C$17=0,IF($J64&lt;'hidden workings'!$C$9,'hidden workings'!$D$9,N64),0)</f>
        <v>0</v>
      </c>
      <c r="V64">
        <f>IF(AND(Monopoly!$C$17=0,$J64&lt;'hidden workings'!$C$9),'hidden workings'!$E$9-'hidden workings'!$D$9,0)</f>
        <v>0</v>
      </c>
      <c r="W64">
        <f>+Monopoly!$C$10+Monopoly!$C$11*J64</f>
        <v>77.60000000000001</v>
      </c>
      <c r="X64">
        <f>+Monopoly!$C$10+2*Monopoly!$C$11*J64</f>
        <v>65.20000000000002</v>
      </c>
    </row>
    <row r="65" spans="10:24" ht="12.75">
      <c r="J65">
        <f t="shared" si="0"/>
        <v>12.599999999999987</v>
      </c>
      <c r="K65">
        <f>+'hidden workings'!$A$13+'hidden workings'!$C$13*J65+'hidden workings'!$E$13*J65^2+'hidden workings'!$G$13*J65^3</f>
        <v>775.9419555555553</v>
      </c>
      <c r="L65">
        <f>+'hidden workings'!$A$15+'hidden workings'!$C$15*J65+'hidden workings'!$E$15*J65^2+'hidden workings'!$G$15*J65^3</f>
        <v>28.492000000000004</v>
      </c>
      <c r="M65">
        <f>+'hidden workings'!$A$17+'hidden workings'!$C$17*J65+'hidden workings'!$E$17*J65^2+'hidden workings'!$G$17*J65^3</f>
        <v>420.38639999999964</v>
      </c>
      <c r="N65">
        <f>+'hidden workings'!$A$19+'hidden workings'!$C$19*J65+'hidden workings'!$E$19*J65^2+'hidden workings'!$G$19*J65^3</f>
        <v>33.364000000000004</v>
      </c>
      <c r="O65">
        <f>+'hidden workings'!$A$21+'hidden workings'!$C$21*J65+'hidden workings'!$E$21*J65^2+'hidden workings'!$G$21/J65</f>
        <v>61.5826948853616</v>
      </c>
      <c r="P65">
        <f>IF(J65&lt;Monopoly!$C$17,Monopoly!$C$18,0)</f>
        <v>60</v>
      </c>
      <c r="R65">
        <f>IF(Monopoly!$C$17&gt;J65,MIN(P65,Monopoly!$C$22),0)</f>
        <v>41.851851851851855</v>
      </c>
      <c r="S65">
        <f>IF(Monopoly!$C$17&gt;J65,MAX(Monopoly!$C$22-P65,0),0)</f>
        <v>0</v>
      </c>
      <c r="T65">
        <f>IF(Monopoly!$C$17&gt;J65,MAX(P65-Monopoly!$C$22,0),0)</f>
        <v>18.148148148148145</v>
      </c>
      <c r="U65">
        <f>IF(Monopoly!$C$17=0,IF($J65&lt;'hidden workings'!$C$9,'hidden workings'!$D$9,N65),0)</f>
        <v>0</v>
      </c>
      <c r="V65">
        <f>IF(AND(Monopoly!$C$17=0,$J65&lt;'hidden workings'!$C$9),'hidden workings'!$E$9-'hidden workings'!$D$9,0)</f>
        <v>0</v>
      </c>
      <c r="W65">
        <f>+Monopoly!$C$10+Monopoly!$C$11*J65</f>
        <v>77.4</v>
      </c>
      <c r="X65">
        <f>+Monopoly!$C$10+2*Monopoly!$C$11*J65</f>
        <v>64.80000000000003</v>
      </c>
    </row>
    <row r="66" spans="10:24" ht="12.75">
      <c r="J66">
        <f t="shared" si="0"/>
        <v>12.799999999999986</v>
      </c>
      <c r="K66">
        <f>+'hidden workings'!$A$13+'hidden workings'!$C$13*J66+'hidden workings'!$E$13*J66^2+'hidden workings'!$G$13*J66^3</f>
        <v>781.6305777777776</v>
      </c>
      <c r="L66">
        <f>+'hidden workings'!$A$15+'hidden workings'!$C$15*J66+'hidden workings'!$E$15*J66^2+'hidden workings'!$G$15*J66^3</f>
        <v>28.39466666666667</v>
      </c>
      <c r="M66">
        <f>+'hidden workings'!$A$17+'hidden workings'!$C$17*J66+'hidden workings'!$E$17*J66^2+'hidden workings'!$G$17*J66^3</f>
        <v>426.0750222222218</v>
      </c>
      <c r="N66">
        <f>+'hidden workings'!$A$19+'hidden workings'!$C$19*J66+'hidden workings'!$E$19*J66^2+'hidden workings'!$G$19*J66^3</f>
        <v>33.287111111111116</v>
      </c>
      <c r="O66">
        <f>+'hidden workings'!$A$21+'hidden workings'!$C$21*J66+'hidden workings'!$E$21*J66^2+'hidden workings'!$G$21/J66</f>
        <v>61.06488888888893</v>
      </c>
      <c r="P66">
        <f>IF(J66&lt;Monopoly!$C$17,Monopoly!$C$18,0)</f>
        <v>60</v>
      </c>
      <c r="R66">
        <f>IF(Monopoly!$C$17&gt;J66,MIN(P66,Monopoly!$C$22),0)</f>
        <v>41.851851851851855</v>
      </c>
      <c r="S66">
        <f>IF(Monopoly!$C$17&gt;J66,MAX(Monopoly!$C$22-P66,0),0)</f>
        <v>0</v>
      </c>
      <c r="T66">
        <f>IF(Monopoly!$C$17&gt;J66,MAX(P66-Monopoly!$C$22,0),0)</f>
        <v>18.148148148148145</v>
      </c>
      <c r="U66">
        <f>IF(Monopoly!$C$17=0,IF($J66&lt;'hidden workings'!$C$9,'hidden workings'!$D$9,N66),0)</f>
        <v>0</v>
      </c>
      <c r="V66">
        <f>IF(AND(Monopoly!$C$17=0,$J66&lt;'hidden workings'!$C$9),'hidden workings'!$E$9-'hidden workings'!$D$9,0)</f>
        <v>0</v>
      </c>
      <c r="W66">
        <f>+Monopoly!$C$10+Monopoly!$C$11*J66</f>
        <v>77.20000000000002</v>
      </c>
      <c r="X66">
        <f>+Monopoly!$C$10+2*Monopoly!$C$11*J66</f>
        <v>64.40000000000003</v>
      </c>
    </row>
    <row r="67" spans="10:24" ht="12.75">
      <c r="J67">
        <f aca="true" t="shared" si="2" ref="J67:J130">0.2+J66</f>
        <v>12.999999999999986</v>
      </c>
      <c r="K67">
        <f>+'hidden workings'!$A$13+'hidden workings'!$C$13*J67+'hidden workings'!$E$13*J67^2+'hidden workings'!$G$13*J67^3</f>
        <v>787.2999999999998</v>
      </c>
      <c r="L67">
        <f>+'hidden workings'!$A$15+'hidden workings'!$C$15*J67+'hidden workings'!$E$15*J67^2+'hidden workings'!$G$15*J67^3</f>
        <v>28.300000000000004</v>
      </c>
      <c r="M67">
        <f>+'hidden workings'!$A$17+'hidden workings'!$C$17*J67+'hidden workings'!$E$17*J67^2+'hidden workings'!$G$17*J67^3</f>
        <v>431.74444444444407</v>
      </c>
      <c r="N67">
        <f>+'hidden workings'!$A$19+'hidden workings'!$C$19*J67+'hidden workings'!$E$19*J67^2+'hidden workings'!$G$19*J67^3</f>
        <v>33.211111111111116</v>
      </c>
      <c r="O67">
        <f>+'hidden workings'!$A$21+'hidden workings'!$C$21*J67+'hidden workings'!$E$21*J67^2+'hidden workings'!$G$21/J67</f>
        <v>60.561538461538504</v>
      </c>
      <c r="P67">
        <f>IF(J67&lt;Monopoly!$C$17,Monopoly!$C$18,0)</f>
        <v>60</v>
      </c>
      <c r="R67">
        <f>IF(Monopoly!$C$17&gt;J67,MIN(P67,Monopoly!$C$22),0)</f>
        <v>41.851851851851855</v>
      </c>
      <c r="S67">
        <f>IF(Monopoly!$C$17&gt;J67,MAX(Monopoly!$C$22-P67,0),0)</f>
        <v>0</v>
      </c>
      <c r="T67">
        <f>IF(Monopoly!$C$17&gt;J67,MAX(P67-Monopoly!$C$22,0),0)</f>
        <v>18.148148148148145</v>
      </c>
      <c r="U67">
        <f>IF(Monopoly!$C$17=0,IF($J67&lt;'hidden workings'!$C$9,'hidden workings'!$D$9,N67),0)</f>
        <v>0</v>
      </c>
      <c r="V67">
        <f>IF(AND(Monopoly!$C$17=0,$J67&lt;'hidden workings'!$C$9),'hidden workings'!$E$9-'hidden workings'!$D$9,0)</f>
        <v>0</v>
      </c>
      <c r="W67">
        <f>+Monopoly!$C$10+Monopoly!$C$11*J67</f>
        <v>77.00000000000001</v>
      </c>
      <c r="X67">
        <f>+Monopoly!$C$10+2*Monopoly!$C$11*J67</f>
        <v>64.00000000000003</v>
      </c>
    </row>
    <row r="68" spans="10:24" ht="12.75">
      <c r="J68">
        <f t="shared" si="2"/>
        <v>13.199999999999985</v>
      </c>
      <c r="K68">
        <f>+'hidden workings'!$A$13+'hidden workings'!$C$13*J68+'hidden workings'!$E$13*J68^2+'hidden workings'!$G$13*J68^3</f>
        <v>792.9507555555554</v>
      </c>
      <c r="L68">
        <f>+'hidden workings'!$A$15+'hidden workings'!$C$15*J68+'hidden workings'!$E$15*J68^2+'hidden workings'!$G$15*J68^3</f>
        <v>28.208000000000006</v>
      </c>
      <c r="M68">
        <f>+'hidden workings'!$A$17+'hidden workings'!$C$17*J68+'hidden workings'!$E$17*J68^2+'hidden workings'!$G$17*J68^3</f>
        <v>437.3951999999996</v>
      </c>
      <c r="N68">
        <f>+'hidden workings'!$A$19+'hidden workings'!$C$19*J68+'hidden workings'!$E$19*J68^2+'hidden workings'!$G$19*J68^3</f>
        <v>33.136</v>
      </c>
      <c r="O68">
        <f>+'hidden workings'!$A$21+'hidden workings'!$C$21*J68+'hidden workings'!$E$21*J68^2+'hidden workings'!$G$21/J68</f>
        <v>60.07202693602698</v>
      </c>
      <c r="P68">
        <f>IF(J68&lt;Monopoly!$C$17,Monopoly!$C$18,0)</f>
        <v>60</v>
      </c>
      <c r="R68">
        <f>IF(Monopoly!$C$17&gt;J68,MIN(P68,Monopoly!$C$22),0)</f>
        <v>41.851851851851855</v>
      </c>
      <c r="S68">
        <f>IF(Monopoly!$C$17&gt;J68,MAX(Monopoly!$C$22-P68,0),0)</f>
        <v>0</v>
      </c>
      <c r="T68">
        <f>IF(Monopoly!$C$17&gt;J68,MAX(P68-Monopoly!$C$22,0),0)</f>
        <v>18.148148148148145</v>
      </c>
      <c r="U68">
        <f>IF(Monopoly!$C$17=0,IF($J68&lt;'hidden workings'!$C$9,'hidden workings'!$D$9,N68),0)</f>
        <v>0</v>
      </c>
      <c r="V68">
        <f>IF(AND(Monopoly!$C$17=0,$J68&lt;'hidden workings'!$C$9),'hidden workings'!$E$9-'hidden workings'!$D$9,0)</f>
        <v>0</v>
      </c>
      <c r="W68">
        <f>+Monopoly!$C$10+Monopoly!$C$11*J68</f>
        <v>76.80000000000001</v>
      </c>
      <c r="X68">
        <f>+Monopoly!$C$10+2*Monopoly!$C$11*J68</f>
        <v>63.60000000000003</v>
      </c>
    </row>
    <row r="69" spans="10:24" ht="12.75">
      <c r="J69">
        <f t="shared" si="2"/>
        <v>13.399999999999984</v>
      </c>
      <c r="K69">
        <f>+'hidden workings'!$A$13+'hidden workings'!$C$13*J69+'hidden workings'!$E$13*J69^2+'hidden workings'!$G$13*J69^3</f>
        <v>798.5833777777774</v>
      </c>
      <c r="L69">
        <f>+'hidden workings'!$A$15+'hidden workings'!$C$15*J69+'hidden workings'!$E$15*J69^2+'hidden workings'!$G$15*J69^3</f>
        <v>28.11866666666667</v>
      </c>
      <c r="M69">
        <f>+'hidden workings'!$A$17+'hidden workings'!$C$17*J69+'hidden workings'!$E$17*J69^2+'hidden workings'!$G$17*J69^3</f>
        <v>443.02782222222174</v>
      </c>
      <c r="N69">
        <f>+'hidden workings'!$A$19+'hidden workings'!$C$19*J69+'hidden workings'!$E$19*J69^2+'hidden workings'!$G$19*J69^3</f>
        <v>33.061777777777785</v>
      </c>
      <c r="O69">
        <f>+'hidden workings'!$A$21+'hidden workings'!$C$21*J69+'hidden workings'!$E$21*J69^2+'hidden workings'!$G$21/J69</f>
        <v>59.59577446102824</v>
      </c>
      <c r="P69">
        <f>IF(J69&lt;Monopoly!$C$17,Monopoly!$C$18,0)</f>
        <v>60</v>
      </c>
      <c r="R69">
        <f>IF(Monopoly!$C$17&gt;J69,MIN(P69,Monopoly!$C$22),0)</f>
        <v>41.851851851851855</v>
      </c>
      <c r="S69">
        <f>IF(Monopoly!$C$17&gt;J69,MAX(Monopoly!$C$22-P69,0),0)</f>
        <v>0</v>
      </c>
      <c r="T69">
        <f>IF(Monopoly!$C$17&gt;J69,MAX(P69-Monopoly!$C$22,0),0)</f>
        <v>18.148148148148145</v>
      </c>
      <c r="U69">
        <f>IF(Monopoly!$C$17=0,IF($J69&lt;'hidden workings'!$C$9,'hidden workings'!$D$9,N69),0)</f>
        <v>0</v>
      </c>
      <c r="V69">
        <f>IF(AND(Monopoly!$C$17=0,$J69&lt;'hidden workings'!$C$9),'hidden workings'!$E$9-'hidden workings'!$D$9,0)</f>
        <v>0</v>
      </c>
      <c r="W69">
        <f>+Monopoly!$C$10+Monopoly!$C$11*J69</f>
        <v>76.60000000000002</v>
      </c>
      <c r="X69">
        <f>+Monopoly!$C$10+2*Monopoly!$C$11*J69</f>
        <v>63.20000000000003</v>
      </c>
    </row>
    <row r="70" spans="10:24" ht="12.75">
      <c r="J70">
        <f t="shared" si="2"/>
        <v>13.599999999999984</v>
      </c>
      <c r="K70">
        <f>+'hidden workings'!$A$13+'hidden workings'!$C$13*J70+'hidden workings'!$E$13*J70^2+'hidden workings'!$G$13*J70^3</f>
        <v>804.1983999999997</v>
      </c>
      <c r="L70">
        <f>+'hidden workings'!$A$15+'hidden workings'!$C$15*J70+'hidden workings'!$E$15*J70^2+'hidden workings'!$G$15*J70^3</f>
        <v>28.032000000000004</v>
      </c>
      <c r="M70">
        <f>+'hidden workings'!$A$17+'hidden workings'!$C$17*J70+'hidden workings'!$E$17*J70^2+'hidden workings'!$G$17*J70^3</f>
        <v>448.64284444444394</v>
      </c>
      <c r="N70">
        <f>+'hidden workings'!$A$19+'hidden workings'!$C$19*J70+'hidden workings'!$E$19*J70^2+'hidden workings'!$G$19*J70^3</f>
        <v>32.988444444444454</v>
      </c>
      <c r="O70">
        <f>+'hidden workings'!$A$21+'hidden workings'!$C$21*J70+'hidden workings'!$E$21*J70^2+'hidden workings'!$G$21/J70</f>
        <v>59.1322352941177</v>
      </c>
      <c r="P70">
        <f>IF(J70&lt;Monopoly!$C$17,Monopoly!$C$18,0)</f>
        <v>60</v>
      </c>
      <c r="R70">
        <f>IF(Monopoly!$C$17&gt;J70,MIN(P70,Monopoly!$C$22),0)</f>
        <v>41.851851851851855</v>
      </c>
      <c r="S70">
        <f>IF(Monopoly!$C$17&gt;J70,MAX(Monopoly!$C$22-P70,0),0)</f>
        <v>0</v>
      </c>
      <c r="T70">
        <f>IF(Monopoly!$C$17&gt;J70,MAX(P70-Monopoly!$C$22,0),0)</f>
        <v>18.148148148148145</v>
      </c>
      <c r="U70">
        <f>IF(Monopoly!$C$17=0,IF($J70&lt;'hidden workings'!$C$9,'hidden workings'!$D$9,N70),0)</f>
        <v>0</v>
      </c>
      <c r="V70">
        <f>IF(AND(Monopoly!$C$17=0,$J70&lt;'hidden workings'!$C$9),'hidden workings'!$E$9-'hidden workings'!$D$9,0)</f>
        <v>0</v>
      </c>
      <c r="W70">
        <f>+Monopoly!$C$10+Monopoly!$C$11*J70</f>
        <v>76.40000000000002</v>
      </c>
      <c r="X70">
        <f>+Monopoly!$C$10+2*Monopoly!$C$11*J70</f>
        <v>62.80000000000003</v>
      </c>
    </row>
    <row r="71" spans="10:24" ht="12.75">
      <c r="J71">
        <f t="shared" si="2"/>
        <v>13.799999999999983</v>
      </c>
      <c r="K71">
        <f>+'hidden workings'!$A$13+'hidden workings'!$C$13*J71+'hidden workings'!$E$13*J71^2+'hidden workings'!$G$13*J71^3</f>
        <v>809.7963555555551</v>
      </c>
      <c r="L71">
        <f>+'hidden workings'!$A$15+'hidden workings'!$C$15*J71+'hidden workings'!$E$15*J71^2+'hidden workings'!$G$15*J71^3</f>
        <v>27.948000000000004</v>
      </c>
      <c r="M71">
        <f>+'hidden workings'!$A$17+'hidden workings'!$C$17*J71+'hidden workings'!$E$17*J71^2+'hidden workings'!$G$17*J71^3</f>
        <v>454.2407999999995</v>
      </c>
      <c r="N71">
        <f>+'hidden workings'!$A$19+'hidden workings'!$C$19*J71+'hidden workings'!$E$19*J71^2+'hidden workings'!$G$19*J71^3</f>
        <v>32.916000000000004</v>
      </c>
      <c r="O71">
        <f>+'hidden workings'!$A$21+'hidden workings'!$C$21*J71+'hidden workings'!$E$21*J71^2+'hidden workings'!$G$21/J71</f>
        <v>58.68089533011277</v>
      </c>
      <c r="P71">
        <f>IF(J71&lt;Monopoly!$C$17,Monopoly!$C$18,0)</f>
        <v>60</v>
      </c>
      <c r="R71">
        <f>IF(Monopoly!$C$17&gt;J71,MIN(P71,Monopoly!$C$22),0)</f>
        <v>41.851851851851855</v>
      </c>
      <c r="S71">
        <f>IF(Monopoly!$C$17&gt;J71,MAX(Monopoly!$C$22-P71,0),0)</f>
        <v>0</v>
      </c>
      <c r="T71">
        <f>IF(Monopoly!$C$17&gt;J71,MAX(P71-Monopoly!$C$22,0),0)</f>
        <v>18.148148148148145</v>
      </c>
      <c r="U71">
        <f>IF(Monopoly!$C$17=0,IF($J71&lt;'hidden workings'!$C$9,'hidden workings'!$D$9,N71),0)</f>
        <v>0</v>
      </c>
      <c r="V71">
        <f>IF(AND(Monopoly!$C$17=0,$J71&lt;'hidden workings'!$C$9),'hidden workings'!$E$9-'hidden workings'!$D$9,0)</f>
        <v>0</v>
      </c>
      <c r="W71">
        <f>+Monopoly!$C$10+Monopoly!$C$11*J71</f>
        <v>76.20000000000002</v>
      </c>
      <c r="X71">
        <f>+Monopoly!$C$10+2*Monopoly!$C$11*J71</f>
        <v>62.400000000000034</v>
      </c>
    </row>
    <row r="72" spans="10:24" ht="12.75">
      <c r="J72">
        <f t="shared" si="2"/>
        <v>13.999999999999982</v>
      </c>
      <c r="K72">
        <f>+'hidden workings'!$A$13+'hidden workings'!$C$13*J72+'hidden workings'!$E$13*J72^2+'hidden workings'!$G$13*J72^3</f>
        <v>815.3777777777775</v>
      </c>
      <c r="L72">
        <f>+'hidden workings'!$A$15+'hidden workings'!$C$15*J72+'hidden workings'!$E$15*J72^2+'hidden workings'!$G$15*J72^3</f>
        <v>27.86666666666667</v>
      </c>
      <c r="M72">
        <f>+'hidden workings'!$A$17+'hidden workings'!$C$17*J72+'hidden workings'!$E$17*J72^2+'hidden workings'!$G$17*J72^3</f>
        <v>459.82222222222174</v>
      </c>
      <c r="N72">
        <f>+'hidden workings'!$A$19+'hidden workings'!$C$19*J72+'hidden workings'!$E$19*J72^2+'hidden workings'!$G$19*J72^3</f>
        <v>32.84444444444445</v>
      </c>
      <c r="O72">
        <f>+'hidden workings'!$A$21+'hidden workings'!$C$21*J72+'hidden workings'!$E$21*J72^2+'hidden workings'!$G$21/J72</f>
        <v>58.24126984126989</v>
      </c>
      <c r="P72">
        <f>IF(J72&lt;Monopoly!$C$17,Monopoly!$C$18,0)</f>
        <v>60</v>
      </c>
      <c r="R72">
        <f>IF(Monopoly!$C$17&gt;J72,MIN(P72,Monopoly!$C$22),0)</f>
        <v>41.851851851851855</v>
      </c>
      <c r="S72">
        <f>IF(Monopoly!$C$17&gt;J72,MAX(Monopoly!$C$22-P72,0),0)</f>
        <v>0</v>
      </c>
      <c r="T72">
        <f>IF(Monopoly!$C$17&gt;J72,MAX(P72-Monopoly!$C$22,0),0)</f>
        <v>18.148148148148145</v>
      </c>
      <c r="U72">
        <f>IF(Monopoly!$C$17=0,IF($J72&lt;'hidden workings'!$C$9,'hidden workings'!$D$9,N72),0)</f>
        <v>0</v>
      </c>
      <c r="V72">
        <f>IF(AND(Monopoly!$C$17=0,$J72&lt;'hidden workings'!$C$9),'hidden workings'!$E$9-'hidden workings'!$D$9,0)</f>
        <v>0</v>
      </c>
      <c r="W72">
        <f>+Monopoly!$C$10+Monopoly!$C$11*J72</f>
        <v>76.00000000000001</v>
      </c>
      <c r="X72">
        <f>+Monopoly!$C$10+2*Monopoly!$C$11*J72</f>
        <v>62.000000000000036</v>
      </c>
    </row>
    <row r="73" spans="10:24" ht="12.75">
      <c r="J73">
        <f t="shared" si="2"/>
        <v>14.199999999999982</v>
      </c>
      <c r="K73">
        <f>+'hidden workings'!$A$13+'hidden workings'!$C$13*J73+'hidden workings'!$E$13*J73^2+'hidden workings'!$G$13*J73^3</f>
        <v>820.9431999999997</v>
      </c>
      <c r="L73">
        <f>+'hidden workings'!$A$15+'hidden workings'!$C$15*J73+'hidden workings'!$E$15*J73^2+'hidden workings'!$G$15*J73^3</f>
        <v>27.788000000000004</v>
      </c>
      <c r="M73">
        <f>+'hidden workings'!$A$17+'hidden workings'!$C$17*J73+'hidden workings'!$E$17*J73^2+'hidden workings'!$G$17*J73^3</f>
        <v>465.387644444444</v>
      </c>
      <c r="N73">
        <f>+'hidden workings'!$A$19+'hidden workings'!$C$19*J73+'hidden workings'!$E$19*J73^2+'hidden workings'!$G$19*J73^3</f>
        <v>32.77377777777778</v>
      </c>
      <c r="O73">
        <f>+'hidden workings'!$A$21+'hidden workings'!$C$21*J73+'hidden workings'!$E$21*J73^2+'hidden workings'!$G$21/J73</f>
        <v>57.812901408450756</v>
      </c>
      <c r="P73">
        <f>IF(J73&lt;Monopoly!$C$17,Monopoly!$C$18,0)</f>
        <v>60</v>
      </c>
      <c r="R73">
        <f>IF(Monopoly!$C$17&gt;J73,MIN(P73,Monopoly!$C$22),0)</f>
        <v>41.851851851851855</v>
      </c>
      <c r="S73">
        <f>IF(Monopoly!$C$17&gt;J73,MAX(Monopoly!$C$22-P73,0),0)</f>
        <v>0</v>
      </c>
      <c r="T73">
        <f>IF(Monopoly!$C$17&gt;J73,MAX(P73-Monopoly!$C$22,0),0)</f>
        <v>18.148148148148145</v>
      </c>
      <c r="U73">
        <f>IF(Monopoly!$C$17=0,IF($J73&lt;'hidden workings'!$C$9,'hidden workings'!$D$9,N73),0)</f>
        <v>0</v>
      </c>
      <c r="V73">
        <f>IF(AND(Monopoly!$C$17=0,$J73&lt;'hidden workings'!$C$9),'hidden workings'!$E$9-'hidden workings'!$D$9,0)</f>
        <v>0</v>
      </c>
      <c r="W73">
        <f>+Monopoly!$C$10+Monopoly!$C$11*J73</f>
        <v>75.80000000000001</v>
      </c>
      <c r="X73">
        <f>+Monopoly!$C$10+2*Monopoly!$C$11*J73</f>
        <v>61.60000000000004</v>
      </c>
    </row>
    <row r="74" spans="10:24" ht="12.75">
      <c r="J74">
        <f t="shared" si="2"/>
        <v>14.39999999999998</v>
      </c>
      <c r="K74">
        <f>+'hidden workings'!$A$13+'hidden workings'!$C$13*J74+'hidden workings'!$E$13*J74^2+'hidden workings'!$G$13*J74^3</f>
        <v>826.4931555555552</v>
      </c>
      <c r="L74">
        <f>+'hidden workings'!$A$15+'hidden workings'!$C$15*J74+'hidden workings'!$E$15*J74^2+'hidden workings'!$G$15*J74^3</f>
        <v>27.712000000000003</v>
      </c>
      <c r="M74">
        <f>+'hidden workings'!$A$17+'hidden workings'!$C$17*J74+'hidden workings'!$E$17*J74^2+'hidden workings'!$G$17*J74^3</f>
        <v>470.9375999999994</v>
      </c>
      <c r="N74">
        <f>+'hidden workings'!$A$19+'hidden workings'!$C$19*J74+'hidden workings'!$E$19*J74^2+'hidden workings'!$G$19*J74^3</f>
        <v>32.70400000000001</v>
      </c>
      <c r="O74">
        <f>+'hidden workings'!$A$21+'hidden workings'!$C$21*J74+'hidden workings'!$E$21*J74^2+'hidden workings'!$G$21/J74</f>
        <v>57.395358024691404</v>
      </c>
      <c r="P74">
        <f>IF(J74&lt;Monopoly!$C$17,Monopoly!$C$18,0)</f>
        <v>60</v>
      </c>
      <c r="R74">
        <f>IF(Monopoly!$C$17&gt;J74,MIN(P74,Monopoly!$C$22),0)</f>
        <v>41.851851851851855</v>
      </c>
      <c r="S74">
        <f>IF(Monopoly!$C$17&gt;J74,MAX(Monopoly!$C$22-P74,0),0)</f>
        <v>0</v>
      </c>
      <c r="T74">
        <f>IF(Monopoly!$C$17&gt;J74,MAX(P74-Monopoly!$C$22,0),0)</f>
        <v>18.148148148148145</v>
      </c>
      <c r="U74">
        <f>IF(Monopoly!$C$17=0,IF($J74&lt;'hidden workings'!$C$9,'hidden workings'!$D$9,N74),0)</f>
        <v>0</v>
      </c>
      <c r="V74">
        <f>IF(AND(Monopoly!$C$17=0,$J74&lt;'hidden workings'!$C$9),'hidden workings'!$E$9-'hidden workings'!$D$9,0)</f>
        <v>0</v>
      </c>
      <c r="W74">
        <f>+Monopoly!$C$10+Monopoly!$C$11*J74</f>
        <v>75.60000000000002</v>
      </c>
      <c r="X74">
        <f>+Monopoly!$C$10+2*Monopoly!$C$11*J74</f>
        <v>61.20000000000004</v>
      </c>
    </row>
    <row r="75" spans="10:24" ht="12.75">
      <c r="J75">
        <f t="shared" si="2"/>
        <v>14.59999999999998</v>
      </c>
      <c r="K75">
        <f>+'hidden workings'!$A$13+'hidden workings'!$C$13*J75+'hidden workings'!$E$13*J75^2+'hidden workings'!$G$13*J75^3</f>
        <v>832.0281777777774</v>
      </c>
      <c r="L75">
        <f>+'hidden workings'!$A$15+'hidden workings'!$C$15*J75+'hidden workings'!$E$15*J75^2+'hidden workings'!$G$15*J75^3</f>
        <v>27.63866666666667</v>
      </c>
      <c r="M75">
        <f>+'hidden workings'!$A$17+'hidden workings'!$C$17*J75+'hidden workings'!$E$17*J75^2+'hidden workings'!$G$17*J75^3</f>
        <v>476.4726222222216</v>
      </c>
      <c r="N75">
        <f>+'hidden workings'!$A$19+'hidden workings'!$C$19*J75+'hidden workings'!$E$19*J75^2+'hidden workings'!$G$19*J75^3</f>
        <v>32.635111111111115</v>
      </c>
      <c r="O75">
        <f>+'hidden workings'!$A$21+'hidden workings'!$C$21*J75+'hidden workings'!$E$21*J75^2+'hidden workings'!$G$21/J75</f>
        <v>56.988231354642366</v>
      </c>
      <c r="P75">
        <f>IF(J75&lt;Monopoly!$C$17,Monopoly!$C$18,0)</f>
        <v>60</v>
      </c>
      <c r="R75">
        <f>IF(Monopoly!$C$17&gt;J75,MIN(P75,Monopoly!$C$22),0)</f>
        <v>41.851851851851855</v>
      </c>
      <c r="S75">
        <f>IF(Monopoly!$C$17&gt;J75,MAX(Monopoly!$C$22-P75,0),0)</f>
        <v>0</v>
      </c>
      <c r="T75">
        <f>IF(Monopoly!$C$17&gt;J75,MAX(P75-Monopoly!$C$22,0),0)</f>
        <v>18.148148148148145</v>
      </c>
      <c r="U75">
        <f>IF(Monopoly!$C$17=0,IF($J75&lt;'hidden workings'!$C$9,'hidden workings'!$D$9,N75),0)</f>
        <v>0</v>
      </c>
      <c r="V75">
        <f>IF(AND(Monopoly!$C$17=0,$J75&lt;'hidden workings'!$C$9),'hidden workings'!$E$9-'hidden workings'!$D$9,0)</f>
        <v>0</v>
      </c>
      <c r="W75">
        <f>+Monopoly!$C$10+Monopoly!$C$11*J75</f>
        <v>75.40000000000002</v>
      </c>
      <c r="X75">
        <f>+Monopoly!$C$10+2*Monopoly!$C$11*J75</f>
        <v>60.80000000000004</v>
      </c>
    </row>
    <row r="76" spans="10:24" ht="12.75">
      <c r="J76">
        <f t="shared" si="2"/>
        <v>14.79999999999998</v>
      </c>
      <c r="K76">
        <f>+'hidden workings'!$A$13+'hidden workings'!$C$13*J76+'hidden workings'!$E$13*J76^2+'hidden workings'!$G$13*J76^3</f>
        <v>837.5487999999997</v>
      </c>
      <c r="L76">
        <f>+'hidden workings'!$A$15+'hidden workings'!$C$15*J76+'hidden workings'!$E$15*J76^2+'hidden workings'!$G$15*J76^3</f>
        <v>27.568000000000005</v>
      </c>
      <c r="M76">
        <f>+'hidden workings'!$A$17+'hidden workings'!$C$17*J76+'hidden workings'!$E$17*J76^2+'hidden workings'!$G$17*J76^3</f>
        <v>481.99324444444386</v>
      </c>
      <c r="N76">
        <f>+'hidden workings'!$A$19+'hidden workings'!$C$19*J76+'hidden workings'!$E$19*J76^2+'hidden workings'!$G$19*J76^3</f>
        <v>32.56711111111112</v>
      </c>
      <c r="O76">
        <f>+'hidden workings'!$A$21+'hidden workings'!$C$21*J76+'hidden workings'!$E$21*J76^2+'hidden workings'!$G$21/J76</f>
        <v>56.59113513513519</v>
      </c>
      <c r="P76">
        <f>IF(J76&lt;Monopoly!$C$17,Monopoly!$C$18,0)</f>
        <v>60</v>
      </c>
      <c r="R76">
        <f>IF(Monopoly!$C$17&gt;J76,MIN(P76,Monopoly!$C$22),0)</f>
        <v>41.851851851851855</v>
      </c>
      <c r="S76">
        <f>IF(Monopoly!$C$17&gt;J76,MAX(Monopoly!$C$22-P76,0),0)</f>
        <v>0</v>
      </c>
      <c r="T76">
        <f>IF(Monopoly!$C$17&gt;J76,MAX(P76-Monopoly!$C$22,0),0)</f>
        <v>18.148148148148145</v>
      </c>
      <c r="U76">
        <f>IF(Monopoly!$C$17=0,IF($J76&lt;'hidden workings'!$C$9,'hidden workings'!$D$9,N76),0)</f>
        <v>0</v>
      </c>
      <c r="V76">
        <f>IF(AND(Monopoly!$C$17=0,$J76&lt;'hidden workings'!$C$9),'hidden workings'!$E$9-'hidden workings'!$D$9,0)</f>
        <v>0</v>
      </c>
      <c r="W76">
        <f>+Monopoly!$C$10+Monopoly!$C$11*J76</f>
        <v>75.20000000000002</v>
      </c>
      <c r="X76">
        <f>+Monopoly!$C$10+2*Monopoly!$C$11*J76</f>
        <v>60.40000000000004</v>
      </c>
    </row>
    <row r="77" spans="10:24" ht="12.75">
      <c r="J77">
        <f t="shared" si="2"/>
        <v>14.999999999999979</v>
      </c>
      <c r="K77">
        <f>+'hidden workings'!$A$13+'hidden workings'!$C$13*J77+'hidden workings'!$E$13*J77^2+'hidden workings'!$G$13*J77^3</f>
        <v>843.0555555555551</v>
      </c>
      <c r="L77">
        <f>+'hidden workings'!$A$15+'hidden workings'!$C$15*J77+'hidden workings'!$E$15*J77^2+'hidden workings'!$G$15*J77^3</f>
        <v>27.500000000000004</v>
      </c>
      <c r="M77">
        <f>+'hidden workings'!$A$17+'hidden workings'!$C$17*J77+'hidden workings'!$E$17*J77^2+'hidden workings'!$G$17*J77^3</f>
        <v>487.4999999999993</v>
      </c>
      <c r="N77">
        <f>+'hidden workings'!$A$19+'hidden workings'!$C$19*J77+'hidden workings'!$E$19*J77^2+'hidden workings'!$G$19*J77^3</f>
        <v>32.50000000000001</v>
      </c>
      <c r="O77">
        <f>+'hidden workings'!$A$21+'hidden workings'!$C$21*J77+'hidden workings'!$E$21*J77^2+'hidden workings'!$G$21/J77</f>
        <v>56.20370370370375</v>
      </c>
      <c r="P77">
        <f>IF(J77&lt;Monopoly!$C$17,Monopoly!$C$18,0)</f>
        <v>60</v>
      </c>
      <c r="R77">
        <f>IF(Monopoly!$C$17&gt;J77,MIN(P77,Monopoly!$C$22),0)</f>
        <v>41.851851851851855</v>
      </c>
      <c r="S77">
        <f>IF(Monopoly!$C$17&gt;J77,MAX(Monopoly!$C$22-P77,0),0)</f>
        <v>0</v>
      </c>
      <c r="T77">
        <f>IF(Monopoly!$C$17&gt;J77,MAX(P77-Monopoly!$C$22,0),0)</f>
        <v>18.148148148148145</v>
      </c>
      <c r="U77">
        <f>IF(Monopoly!$C$17=0,IF($J77&lt;'hidden workings'!$C$9,'hidden workings'!$D$9,N77),0)</f>
        <v>0</v>
      </c>
      <c r="V77">
        <f>IF(AND(Monopoly!$C$17=0,$J77&lt;'hidden workings'!$C$9),'hidden workings'!$E$9-'hidden workings'!$D$9,0)</f>
        <v>0</v>
      </c>
      <c r="W77">
        <f>+Monopoly!$C$10+Monopoly!$C$11*J77</f>
        <v>75.00000000000003</v>
      </c>
      <c r="X77">
        <f>+Monopoly!$C$10+2*Monopoly!$C$11*J77</f>
        <v>60.00000000000004</v>
      </c>
    </row>
    <row r="78" spans="10:24" ht="12.75">
      <c r="J78">
        <f t="shared" si="2"/>
        <v>15.199999999999978</v>
      </c>
      <c r="K78">
        <f>+'hidden workings'!$A$13+'hidden workings'!$C$13*J78+'hidden workings'!$E$13*J78^2+'hidden workings'!$G$13*J78^3</f>
        <v>848.5489777777773</v>
      </c>
      <c r="L78">
        <f>+'hidden workings'!$A$15+'hidden workings'!$C$15*J78+'hidden workings'!$E$15*J78^2+'hidden workings'!$G$15*J78^3</f>
        <v>27.434666666666672</v>
      </c>
      <c r="M78">
        <f>+'hidden workings'!$A$17+'hidden workings'!$C$17*J78+'hidden workings'!$E$17*J78^2+'hidden workings'!$G$17*J78^3</f>
        <v>492.99342222222157</v>
      </c>
      <c r="N78">
        <f>+'hidden workings'!$A$19+'hidden workings'!$C$19*J78+'hidden workings'!$E$19*J78^2+'hidden workings'!$G$19*J78^3</f>
        <v>32.433777777777784</v>
      </c>
      <c r="O78">
        <f>+'hidden workings'!$A$21+'hidden workings'!$C$21*J78+'hidden workings'!$E$21*J78^2+'hidden workings'!$G$21/J78</f>
        <v>55.82559064327491</v>
      </c>
      <c r="P78">
        <f>IF(J78&lt;Monopoly!$C$17,Monopoly!$C$18,0)</f>
        <v>60</v>
      </c>
      <c r="R78">
        <f>IF(Monopoly!$C$17&gt;J78,MIN(P78,Monopoly!$C$22),0)</f>
        <v>41.851851851851855</v>
      </c>
      <c r="S78">
        <f>IF(Monopoly!$C$17&gt;J78,MAX(Monopoly!$C$22-P78,0),0)</f>
        <v>0</v>
      </c>
      <c r="T78">
        <f>IF(Monopoly!$C$17&gt;J78,MAX(P78-Monopoly!$C$22,0),0)</f>
        <v>18.148148148148145</v>
      </c>
      <c r="U78">
        <f>IF(Monopoly!$C$17=0,IF($J78&lt;'hidden workings'!$C$9,'hidden workings'!$D$9,N78),0)</f>
        <v>0</v>
      </c>
      <c r="V78">
        <f>IF(AND(Monopoly!$C$17=0,$J78&lt;'hidden workings'!$C$9),'hidden workings'!$E$9-'hidden workings'!$D$9,0)</f>
        <v>0</v>
      </c>
      <c r="W78">
        <f>+Monopoly!$C$10+Monopoly!$C$11*J78</f>
        <v>74.80000000000003</v>
      </c>
      <c r="X78">
        <f>+Monopoly!$C$10+2*Monopoly!$C$11*J78</f>
        <v>59.600000000000044</v>
      </c>
    </row>
    <row r="79" spans="10:24" ht="12.75">
      <c r="J79">
        <f t="shared" si="2"/>
        <v>15.399999999999977</v>
      </c>
      <c r="K79">
        <f>+'hidden workings'!$A$13+'hidden workings'!$C$13*J79+'hidden workings'!$E$13*J79^2+'hidden workings'!$G$13*J79^3</f>
        <v>854.0295999999994</v>
      </c>
      <c r="L79">
        <f>+'hidden workings'!$A$15+'hidden workings'!$C$15*J79+'hidden workings'!$E$15*J79^2+'hidden workings'!$G$15*J79^3</f>
        <v>27.372000000000003</v>
      </c>
      <c r="M79">
        <f>+'hidden workings'!$A$17+'hidden workings'!$C$17*J79+'hidden workings'!$E$17*J79^2+'hidden workings'!$G$17*J79^3</f>
        <v>498.4740444444438</v>
      </c>
      <c r="N79">
        <f>+'hidden workings'!$A$19+'hidden workings'!$C$19*J79+'hidden workings'!$E$19*J79^2+'hidden workings'!$G$19*J79^3</f>
        <v>32.36844444444445</v>
      </c>
      <c r="O79">
        <f>+'hidden workings'!$A$21+'hidden workings'!$C$21*J79+'hidden workings'!$E$21*J79^2+'hidden workings'!$G$21/J79</f>
        <v>55.456467532467585</v>
      </c>
      <c r="P79">
        <f>IF(J79&lt;Monopoly!$C$17,Monopoly!$C$18,0)</f>
        <v>60</v>
      </c>
      <c r="R79">
        <f>IF(Monopoly!$C$17&gt;J79,MIN(P79,Monopoly!$C$22),0)</f>
        <v>41.851851851851855</v>
      </c>
      <c r="S79">
        <f>IF(Monopoly!$C$17&gt;J79,MAX(Monopoly!$C$22-P79,0),0)</f>
        <v>0</v>
      </c>
      <c r="T79">
        <f>IF(Monopoly!$C$17&gt;J79,MAX(P79-Monopoly!$C$22,0),0)</f>
        <v>18.148148148148145</v>
      </c>
      <c r="U79">
        <f>IF(Monopoly!$C$17=0,IF($J79&lt;'hidden workings'!$C$9,'hidden workings'!$D$9,N79),0)</f>
        <v>0</v>
      </c>
      <c r="V79">
        <f>IF(AND(Monopoly!$C$17=0,$J79&lt;'hidden workings'!$C$9),'hidden workings'!$E$9-'hidden workings'!$D$9,0)</f>
        <v>0</v>
      </c>
      <c r="W79">
        <f>+Monopoly!$C$10+Monopoly!$C$11*J79</f>
        <v>74.60000000000002</v>
      </c>
      <c r="X79">
        <f>+Monopoly!$C$10+2*Monopoly!$C$11*J79</f>
        <v>59.200000000000045</v>
      </c>
    </row>
    <row r="80" spans="10:24" ht="12.75">
      <c r="J80">
        <f t="shared" si="2"/>
        <v>15.599999999999977</v>
      </c>
      <c r="K80">
        <f>+'hidden workings'!$A$13+'hidden workings'!$C$13*J80+'hidden workings'!$E$13*J80^2+'hidden workings'!$G$13*J80^3</f>
        <v>859.497955555555</v>
      </c>
      <c r="L80">
        <f>+'hidden workings'!$A$15+'hidden workings'!$C$15*J80+'hidden workings'!$E$15*J80^2+'hidden workings'!$G$15*J80^3</f>
        <v>27.312000000000005</v>
      </c>
      <c r="M80">
        <f>+'hidden workings'!$A$17+'hidden workings'!$C$17*J80+'hidden workings'!$E$17*J80^2+'hidden workings'!$G$17*J80^3</f>
        <v>503.94239999999934</v>
      </c>
      <c r="N80">
        <f>+'hidden workings'!$A$19+'hidden workings'!$C$19*J80+'hidden workings'!$E$19*J80^2+'hidden workings'!$G$19*J80^3</f>
        <v>32.30400000000001</v>
      </c>
      <c r="O80">
        <f>+'hidden workings'!$A$21+'hidden workings'!$C$21*J80+'hidden workings'!$E$21*J80^2+'hidden workings'!$G$21/J80</f>
        <v>55.09602279202285</v>
      </c>
      <c r="P80">
        <f>IF(J80&lt;Monopoly!$C$17,Monopoly!$C$18,0)</f>
        <v>60</v>
      </c>
      <c r="R80">
        <f>IF(Monopoly!$C$17&gt;J80,MIN(P80,Monopoly!$C$22),0)</f>
        <v>41.851851851851855</v>
      </c>
      <c r="S80">
        <f>IF(Monopoly!$C$17&gt;J80,MAX(Monopoly!$C$22-P80,0),0)</f>
        <v>0</v>
      </c>
      <c r="T80">
        <f>IF(Monopoly!$C$17&gt;J80,MAX(P80-Monopoly!$C$22,0),0)</f>
        <v>18.148148148148145</v>
      </c>
      <c r="U80">
        <f>IF(Monopoly!$C$17=0,IF($J80&lt;'hidden workings'!$C$9,'hidden workings'!$D$9,N80),0)</f>
        <v>0</v>
      </c>
      <c r="V80">
        <f>IF(AND(Monopoly!$C$17=0,$J80&lt;'hidden workings'!$C$9),'hidden workings'!$E$9-'hidden workings'!$D$9,0)</f>
        <v>0</v>
      </c>
      <c r="W80">
        <f>+Monopoly!$C$10+Monopoly!$C$11*J80</f>
        <v>74.40000000000002</v>
      </c>
      <c r="X80">
        <f>+Monopoly!$C$10+2*Monopoly!$C$11*J80</f>
        <v>58.80000000000005</v>
      </c>
    </row>
    <row r="81" spans="10:24" ht="12.75">
      <c r="J81">
        <f t="shared" si="2"/>
        <v>15.799999999999976</v>
      </c>
      <c r="K81">
        <f>+'hidden workings'!$A$13+'hidden workings'!$C$13*J81+'hidden workings'!$E$13*J81^2+'hidden workings'!$G$13*J81^3</f>
        <v>864.9545777777773</v>
      </c>
      <c r="L81">
        <f>+'hidden workings'!$A$15+'hidden workings'!$C$15*J81+'hidden workings'!$E$15*J81^2+'hidden workings'!$G$15*J81^3</f>
        <v>27.254666666666672</v>
      </c>
      <c r="M81">
        <f>+'hidden workings'!$A$17+'hidden workings'!$C$17*J81+'hidden workings'!$E$17*J81^2+'hidden workings'!$G$17*J81^3</f>
        <v>509.3990222222216</v>
      </c>
      <c r="N81">
        <f>+'hidden workings'!$A$19+'hidden workings'!$C$19*J81+'hidden workings'!$E$19*J81^2+'hidden workings'!$G$19*J81^3</f>
        <v>32.24044444444445</v>
      </c>
      <c r="O81">
        <f>+'hidden workings'!$A$21+'hidden workings'!$C$21*J81+'hidden workings'!$E$21*J81^2+'hidden workings'!$G$21/J81</f>
        <v>54.74396061884674</v>
      </c>
      <c r="P81">
        <f>IF(J81&lt;Monopoly!$C$17,Monopoly!$C$18,0)</f>
        <v>60</v>
      </c>
      <c r="R81">
        <f>IF(Monopoly!$C$17&gt;J81,MIN(P81,Monopoly!$C$22),0)</f>
        <v>41.851851851851855</v>
      </c>
      <c r="S81">
        <f>IF(Monopoly!$C$17&gt;J81,MAX(Monopoly!$C$22-P81,0),0)</f>
        <v>0</v>
      </c>
      <c r="T81">
        <f>IF(Monopoly!$C$17&gt;J81,MAX(P81-Monopoly!$C$22,0),0)</f>
        <v>18.148148148148145</v>
      </c>
      <c r="U81">
        <f>IF(Monopoly!$C$17=0,IF($J81&lt;'hidden workings'!$C$9,'hidden workings'!$D$9,N81),0)</f>
        <v>0</v>
      </c>
      <c r="V81">
        <f>IF(AND(Monopoly!$C$17=0,$J81&lt;'hidden workings'!$C$9),'hidden workings'!$E$9-'hidden workings'!$D$9,0)</f>
        <v>0</v>
      </c>
      <c r="W81">
        <f>+Monopoly!$C$10+Monopoly!$C$11*J81</f>
        <v>74.20000000000002</v>
      </c>
      <c r="X81">
        <f>+Monopoly!$C$10+2*Monopoly!$C$11*J81</f>
        <v>58.40000000000005</v>
      </c>
    </row>
    <row r="82" spans="10:24" ht="12.75">
      <c r="J82">
        <f t="shared" si="2"/>
        <v>15.999999999999975</v>
      </c>
      <c r="K82">
        <f>+'hidden workings'!$A$13+'hidden workings'!$C$13*J82+'hidden workings'!$E$13*J82^2+'hidden workings'!$G$13*J82^3</f>
        <v>870.3999999999995</v>
      </c>
      <c r="L82">
        <f>+'hidden workings'!$A$15+'hidden workings'!$C$15*J82+'hidden workings'!$E$15*J82^2+'hidden workings'!$G$15*J82^3</f>
        <v>27.200000000000003</v>
      </c>
      <c r="M82">
        <f>+'hidden workings'!$A$17+'hidden workings'!$C$17*J82+'hidden workings'!$E$17*J82^2+'hidden workings'!$G$17*J82^3</f>
        <v>514.8444444444438</v>
      </c>
      <c r="N82">
        <f>+'hidden workings'!$A$19+'hidden workings'!$C$19*J82+'hidden workings'!$E$19*J82^2+'hidden workings'!$G$19*J82^3</f>
        <v>32.177777777777784</v>
      </c>
      <c r="O82">
        <f>+'hidden workings'!$A$21+'hidden workings'!$C$21*J82+'hidden workings'!$E$21*J82^2+'hidden workings'!$G$21/J82</f>
        <v>54.40000000000005</v>
      </c>
      <c r="P82">
        <f>IF(J82&lt;Monopoly!$C$17,Monopoly!$C$18,0)</f>
        <v>60</v>
      </c>
      <c r="R82">
        <f>IF(Monopoly!$C$17&gt;J82,MIN(P82,Monopoly!$C$22),0)</f>
        <v>41.851851851851855</v>
      </c>
      <c r="S82">
        <f>IF(Monopoly!$C$17&gt;J82,MAX(Monopoly!$C$22-P82,0),0)</f>
        <v>0</v>
      </c>
      <c r="T82">
        <f>IF(Monopoly!$C$17&gt;J82,MAX(P82-Monopoly!$C$22,0),0)</f>
        <v>18.148148148148145</v>
      </c>
      <c r="U82">
        <f>IF(Monopoly!$C$17=0,IF($J82&lt;'hidden workings'!$C$9,'hidden workings'!$D$9,N82),0)</f>
        <v>0</v>
      </c>
      <c r="V82">
        <f>IF(AND(Monopoly!$C$17=0,$J82&lt;'hidden workings'!$C$9),'hidden workings'!$E$9-'hidden workings'!$D$9,0)</f>
        <v>0</v>
      </c>
      <c r="W82">
        <f>+Monopoly!$C$10+Monopoly!$C$11*J82</f>
        <v>74.00000000000003</v>
      </c>
      <c r="X82">
        <f>+Monopoly!$C$10+2*Monopoly!$C$11*J82</f>
        <v>58.00000000000005</v>
      </c>
    </row>
    <row r="83" spans="10:24" ht="12.75">
      <c r="J83">
        <f t="shared" si="2"/>
        <v>16.199999999999974</v>
      </c>
      <c r="K83">
        <f>+'hidden workings'!$A$13+'hidden workings'!$C$13*J83+'hidden workings'!$E$13*J83^2+'hidden workings'!$G$13*J83^3</f>
        <v>875.834755555555</v>
      </c>
      <c r="L83">
        <f>+'hidden workings'!$A$15+'hidden workings'!$C$15*J83+'hidden workings'!$E$15*J83^2+'hidden workings'!$G$15*J83^3</f>
        <v>27.148000000000003</v>
      </c>
      <c r="M83">
        <f>+'hidden workings'!$A$17+'hidden workings'!$C$17*J83+'hidden workings'!$E$17*J83^2+'hidden workings'!$G$17*J83^3</f>
        <v>520.2791999999993</v>
      </c>
      <c r="N83">
        <f>+'hidden workings'!$A$19+'hidden workings'!$C$19*J83+'hidden workings'!$E$19*J83^2+'hidden workings'!$G$19*J83^3</f>
        <v>32.11600000000001</v>
      </c>
      <c r="O83">
        <f>+'hidden workings'!$A$21+'hidden workings'!$C$21*J83+'hidden workings'!$E$21*J83^2+'hidden workings'!$G$21/J83</f>
        <v>54.0638737997257</v>
      </c>
      <c r="P83">
        <f>IF(J83&lt;Monopoly!$C$17,Monopoly!$C$18,0)</f>
        <v>60</v>
      </c>
      <c r="R83">
        <f>IF(Monopoly!$C$17&gt;J83,MIN(P83,Monopoly!$C$22),0)</f>
        <v>41.851851851851855</v>
      </c>
      <c r="S83">
        <f>IF(Monopoly!$C$17&gt;J83,MAX(Monopoly!$C$22-P83,0),0)</f>
        <v>0</v>
      </c>
      <c r="T83">
        <f>IF(Monopoly!$C$17&gt;J83,MAX(P83-Monopoly!$C$22,0),0)</f>
        <v>18.148148148148145</v>
      </c>
      <c r="U83">
        <f>IF(Monopoly!$C$17=0,IF($J83&lt;'hidden workings'!$C$9,'hidden workings'!$D$9,N83),0)</f>
        <v>0</v>
      </c>
      <c r="V83">
        <f>IF(AND(Monopoly!$C$17=0,$J83&lt;'hidden workings'!$C$9),'hidden workings'!$E$9-'hidden workings'!$D$9,0)</f>
        <v>0</v>
      </c>
      <c r="W83">
        <f>+Monopoly!$C$10+Monopoly!$C$11*J83</f>
        <v>73.80000000000003</v>
      </c>
      <c r="X83">
        <f>+Monopoly!$C$10+2*Monopoly!$C$11*J83</f>
        <v>57.60000000000005</v>
      </c>
    </row>
    <row r="84" spans="10:24" ht="12.75">
      <c r="J84">
        <f t="shared" si="2"/>
        <v>16.399999999999974</v>
      </c>
      <c r="K84">
        <f>+'hidden workings'!$A$13+'hidden workings'!$C$13*J84+'hidden workings'!$E$13*J84^2+'hidden workings'!$G$13*J84^3</f>
        <v>881.2593777777772</v>
      </c>
      <c r="L84">
        <f>+'hidden workings'!$A$15+'hidden workings'!$C$15*J84+'hidden workings'!$E$15*J84^2+'hidden workings'!$G$15*J84^3</f>
        <v>27.098666666666666</v>
      </c>
      <c r="M84">
        <f>+'hidden workings'!$A$17+'hidden workings'!$C$17*J84+'hidden workings'!$E$17*J84^2+'hidden workings'!$G$17*J84^3</f>
        <v>525.7038222222216</v>
      </c>
      <c r="N84">
        <f>+'hidden workings'!$A$19+'hidden workings'!$C$19*J84+'hidden workings'!$E$19*J84^2+'hidden workings'!$G$19*J84^3</f>
        <v>32.05511111111112</v>
      </c>
      <c r="O84">
        <f>+'hidden workings'!$A$21+'hidden workings'!$C$21*J84+'hidden workings'!$E$21*J84^2+'hidden workings'!$G$21/J84</f>
        <v>53.73532791327918</v>
      </c>
      <c r="P84">
        <f>IF(J84&lt;Monopoly!$C$17,Monopoly!$C$18,0)</f>
        <v>60</v>
      </c>
      <c r="R84">
        <f>IF(Monopoly!$C$17&gt;J84,MIN(P84,Monopoly!$C$22),0)</f>
        <v>41.851851851851855</v>
      </c>
      <c r="S84">
        <f>IF(Monopoly!$C$17&gt;J84,MAX(Monopoly!$C$22-P84,0),0)</f>
        <v>0</v>
      </c>
      <c r="T84">
        <f>IF(Monopoly!$C$17&gt;J84,MAX(P84-Monopoly!$C$22,0),0)</f>
        <v>18.148148148148145</v>
      </c>
      <c r="U84">
        <f>IF(Monopoly!$C$17=0,IF($J84&lt;'hidden workings'!$C$9,'hidden workings'!$D$9,N84),0)</f>
        <v>0</v>
      </c>
      <c r="V84">
        <f>IF(AND(Monopoly!$C$17=0,$J84&lt;'hidden workings'!$C$9),'hidden workings'!$E$9-'hidden workings'!$D$9,0)</f>
        <v>0</v>
      </c>
      <c r="W84">
        <f>+Monopoly!$C$10+Monopoly!$C$11*J84</f>
        <v>73.60000000000002</v>
      </c>
      <c r="X84">
        <f>+Monopoly!$C$10+2*Monopoly!$C$11*J84</f>
        <v>57.20000000000005</v>
      </c>
    </row>
    <row r="85" spans="10:24" ht="12.75">
      <c r="J85">
        <f t="shared" si="2"/>
        <v>16.599999999999973</v>
      </c>
      <c r="K85">
        <f>+'hidden workings'!$A$13+'hidden workings'!$C$13*J85+'hidden workings'!$E$13*J85^2+'hidden workings'!$G$13*J85^3</f>
        <v>886.6743999999993</v>
      </c>
      <c r="L85">
        <f>+'hidden workings'!$A$15+'hidden workings'!$C$15*J85+'hidden workings'!$E$15*J85^2+'hidden workings'!$G$15*J85^3</f>
        <v>27.052</v>
      </c>
      <c r="M85">
        <f>+'hidden workings'!$A$17+'hidden workings'!$C$17*J85+'hidden workings'!$E$17*J85^2+'hidden workings'!$G$17*J85^3</f>
        <v>531.1188444444437</v>
      </c>
      <c r="N85">
        <f>+'hidden workings'!$A$19+'hidden workings'!$C$19*J85+'hidden workings'!$E$19*J85^2+'hidden workings'!$G$19*J85^3</f>
        <v>31.995111111111118</v>
      </c>
      <c r="O85">
        <f>+'hidden workings'!$A$21+'hidden workings'!$C$21*J85+'hidden workings'!$E$21*J85^2+'hidden workings'!$G$21/J85</f>
        <v>53.41412048192777</v>
      </c>
      <c r="P85">
        <f>IF(J85&lt;Monopoly!$C$17,Monopoly!$C$18,0)</f>
        <v>60</v>
      </c>
      <c r="R85">
        <f>IF(Monopoly!$C$17&gt;J85,MIN(P85,Monopoly!$C$22),0)</f>
        <v>41.851851851851855</v>
      </c>
      <c r="S85">
        <f>IF(Monopoly!$C$17&gt;J85,MAX(Monopoly!$C$22-P85,0),0)</f>
        <v>0</v>
      </c>
      <c r="T85">
        <f>IF(Monopoly!$C$17&gt;J85,MAX(P85-Monopoly!$C$22,0),0)</f>
        <v>18.148148148148145</v>
      </c>
      <c r="U85">
        <f>IF(Monopoly!$C$17=0,IF($J85&lt;'hidden workings'!$C$9,'hidden workings'!$D$9,N85),0)</f>
        <v>0</v>
      </c>
      <c r="V85">
        <f>IF(AND(Monopoly!$C$17=0,$J85&lt;'hidden workings'!$C$9),'hidden workings'!$E$9-'hidden workings'!$D$9,0)</f>
        <v>0</v>
      </c>
      <c r="W85">
        <f>+Monopoly!$C$10+Monopoly!$C$11*J85</f>
        <v>73.40000000000003</v>
      </c>
      <c r="X85">
        <f>+Monopoly!$C$10+2*Monopoly!$C$11*J85</f>
        <v>56.800000000000054</v>
      </c>
    </row>
    <row r="86" spans="10:24" ht="12.75">
      <c r="J86">
        <f t="shared" si="2"/>
        <v>16.799999999999972</v>
      </c>
      <c r="K86">
        <f>+'hidden workings'!$A$13+'hidden workings'!$C$13*J86+'hidden workings'!$E$13*J86^2+'hidden workings'!$G$13*J86^3</f>
        <v>892.0803555555549</v>
      </c>
      <c r="L86">
        <f>+'hidden workings'!$A$15+'hidden workings'!$C$15*J86+'hidden workings'!$E$15*J86^2+'hidden workings'!$G$15*J86^3</f>
        <v>27.008000000000003</v>
      </c>
      <c r="M86">
        <f>+'hidden workings'!$A$17+'hidden workings'!$C$17*J86+'hidden workings'!$E$17*J86^2+'hidden workings'!$G$17*J86^3</f>
        <v>536.5247999999992</v>
      </c>
      <c r="N86">
        <f>+'hidden workings'!$A$19+'hidden workings'!$C$19*J86+'hidden workings'!$E$19*J86^2+'hidden workings'!$G$19*J86^3</f>
        <v>31.936000000000007</v>
      </c>
      <c r="O86">
        <f>+'hidden workings'!$A$21+'hidden workings'!$C$21*J86+'hidden workings'!$E$21*J86^2+'hidden workings'!$G$21/J86</f>
        <v>53.100021164021214</v>
      </c>
      <c r="P86">
        <f>IF(J86&lt;Monopoly!$C$17,Monopoly!$C$18,0)</f>
        <v>60</v>
      </c>
      <c r="R86">
        <f>IF(Monopoly!$C$17&gt;J86,MIN(P86,Monopoly!$C$22),0)</f>
        <v>41.851851851851855</v>
      </c>
      <c r="S86">
        <f>IF(Monopoly!$C$17&gt;J86,MAX(Monopoly!$C$22-P86,0),0)</f>
        <v>0</v>
      </c>
      <c r="T86">
        <f>IF(Monopoly!$C$17&gt;J86,MAX(P86-Monopoly!$C$22,0),0)</f>
        <v>18.148148148148145</v>
      </c>
      <c r="U86">
        <f>IF(Monopoly!$C$17=0,IF($J86&lt;'hidden workings'!$C$9,'hidden workings'!$D$9,N86),0)</f>
        <v>0</v>
      </c>
      <c r="V86">
        <f>IF(AND(Monopoly!$C$17=0,$J86&lt;'hidden workings'!$C$9),'hidden workings'!$E$9-'hidden workings'!$D$9,0)</f>
        <v>0</v>
      </c>
      <c r="W86">
        <f>+Monopoly!$C$10+Monopoly!$C$11*J86</f>
        <v>73.20000000000003</v>
      </c>
      <c r="X86">
        <f>+Monopoly!$C$10+2*Monopoly!$C$11*J86</f>
        <v>56.400000000000055</v>
      </c>
    </row>
    <row r="87" spans="10:24" ht="12.75">
      <c r="J87">
        <f t="shared" si="2"/>
        <v>16.99999999999997</v>
      </c>
      <c r="K87">
        <f>+'hidden workings'!$A$13+'hidden workings'!$C$13*J87+'hidden workings'!$E$13*J87^2+'hidden workings'!$G$13*J87^3</f>
        <v>897.4777777777771</v>
      </c>
      <c r="L87">
        <f>+'hidden workings'!$A$15+'hidden workings'!$C$15*J87+'hidden workings'!$E$15*J87^2+'hidden workings'!$G$15*J87^3</f>
        <v>26.96666666666667</v>
      </c>
      <c r="M87">
        <f>+'hidden workings'!$A$17+'hidden workings'!$C$17*J87+'hidden workings'!$E$17*J87^2+'hidden workings'!$G$17*J87^3</f>
        <v>541.9222222222214</v>
      </c>
      <c r="N87">
        <f>+'hidden workings'!$A$19+'hidden workings'!$C$19*J87+'hidden workings'!$E$19*J87^2+'hidden workings'!$G$19*J87^3</f>
        <v>31.877777777777787</v>
      </c>
      <c r="O87">
        <f>+'hidden workings'!$A$21+'hidden workings'!$C$21*J87+'hidden workings'!$E$21*J87^2+'hidden workings'!$G$21/J87</f>
        <v>52.792810457516396</v>
      </c>
      <c r="P87">
        <f>IF(J87&lt;Monopoly!$C$17,Monopoly!$C$18,0)</f>
        <v>60</v>
      </c>
      <c r="R87">
        <f>IF(Monopoly!$C$17&gt;J87,MIN(P87,Monopoly!$C$22),0)</f>
        <v>41.851851851851855</v>
      </c>
      <c r="S87">
        <f>IF(Monopoly!$C$17&gt;J87,MAX(Monopoly!$C$22-P87,0),0)</f>
        <v>0</v>
      </c>
      <c r="T87">
        <f>IF(Monopoly!$C$17&gt;J87,MAX(P87-Monopoly!$C$22,0),0)</f>
        <v>18.148148148148145</v>
      </c>
      <c r="U87">
        <f>IF(Monopoly!$C$17=0,IF($J87&lt;'hidden workings'!$C$9,'hidden workings'!$D$9,N87),0)</f>
        <v>0</v>
      </c>
      <c r="V87">
        <f>IF(AND(Monopoly!$C$17=0,$J87&lt;'hidden workings'!$C$9),'hidden workings'!$E$9-'hidden workings'!$D$9,0)</f>
        <v>0</v>
      </c>
      <c r="W87">
        <f>+Monopoly!$C$10+Monopoly!$C$11*J87</f>
        <v>73.00000000000003</v>
      </c>
      <c r="X87">
        <f>+Monopoly!$C$10+2*Monopoly!$C$11*J87</f>
        <v>56.00000000000006</v>
      </c>
    </row>
    <row r="88" spans="10:24" ht="12.75">
      <c r="J88">
        <f t="shared" si="2"/>
        <v>17.19999999999997</v>
      </c>
      <c r="K88">
        <f>+'hidden workings'!$A$13+'hidden workings'!$C$13*J88+'hidden workings'!$E$13*J88^2+'hidden workings'!$G$13*J88^3</f>
        <v>902.8671999999993</v>
      </c>
      <c r="L88">
        <f>+'hidden workings'!$A$15+'hidden workings'!$C$15*J88+'hidden workings'!$E$15*J88^2+'hidden workings'!$G$15*J88^3</f>
        <v>26.928000000000004</v>
      </c>
      <c r="M88">
        <f>+'hidden workings'!$A$17+'hidden workings'!$C$17*J88+'hidden workings'!$E$17*J88^2+'hidden workings'!$G$17*J88^3</f>
        <v>547.3116444444437</v>
      </c>
      <c r="N88">
        <f>+'hidden workings'!$A$19+'hidden workings'!$C$19*J88+'hidden workings'!$E$19*J88^2+'hidden workings'!$G$19*J88^3</f>
        <v>31.820444444444455</v>
      </c>
      <c r="O88">
        <f>+'hidden workings'!$A$21+'hidden workings'!$C$21*J88+'hidden workings'!$E$21*J88^2+'hidden workings'!$G$21/J88</f>
        <v>52.49227906976749</v>
      </c>
      <c r="P88">
        <f>IF(J88&lt;Monopoly!$C$17,Monopoly!$C$18,0)</f>
        <v>60</v>
      </c>
      <c r="R88">
        <f>IF(Monopoly!$C$17&gt;J88,MIN(P88,Monopoly!$C$22),0)</f>
        <v>41.851851851851855</v>
      </c>
      <c r="S88">
        <f>IF(Monopoly!$C$17&gt;J88,MAX(Monopoly!$C$22-P88,0),0)</f>
        <v>0</v>
      </c>
      <c r="T88">
        <f>IF(Monopoly!$C$17&gt;J88,MAX(P88-Monopoly!$C$22,0),0)</f>
        <v>18.148148148148145</v>
      </c>
      <c r="U88">
        <f>IF(Monopoly!$C$17=0,IF($J88&lt;'hidden workings'!$C$9,'hidden workings'!$D$9,N88),0)</f>
        <v>0</v>
      </c>
      <c r="V88">
        <f>IF(AND(Monopoly!$C$17=0,$J88&lt;'hidden workings'!$C$9),'hidden workings'!$E$9-'hidden workings'!$D$9,0)</f>
        <v>0</v>
      </c>
      <c r="W88">
        <f>+Monopoly!$C$10+Monopoly!$C$11*J88</f>
        <v>72.80000000000003</v>
      </c>
      <c r="X88">
        <f>+Monopoly!$C$10+2*Monopoly!$C$11*J88</f>
        <v>55.60000000000006</v>
      </c>
    </row>
    <row r="89" spans="10:24" ht="12.75">
      <c r="J89">
        <f t="shared" si="2"/>
        <v>17.39999999999997</v>
      </c>
      <c r="K89">
        <f>+'hidden workings'!$A$13+'hidden workings'!$C$13*J89+'hidden workings'!$E$13*J89^2+'hidden workings'!$G$13*J89^3</f>
        <v>908.2491555555549</v>
      </c>
      <c r="L89">
        <f>+'hidden workings'!$A$15+'hidden workings'!$C$15*J89+'hidden workings'!$E$15*J89^2+'hidden workings'!$G$15*J89^3</f>
        <v>26.892000000000003</v>
      </c>
      <c r="M89">
        <f>+'hidden workings'!$A$17+'hidden workings'!$C$17*J89+'hidden workings'!$E$17*J89^2+'hidden workings'!$G$17*J89^3</f>
        <v>552.6935999999993</v>
      </c>
      <c r="N89">
        <f>+'hidden workings'!$A$19+'hidden workings'!$C$19*J89+'hidden workings'!$E$19*J89^2+'hidden workings'!$G$19*J89^3</f>
        <v>31.76400000000001</v>
      </c>
      <c r="O89">
        <f>+'hidden workings'!$A$21+'hidden workings'!$C$21*J89+'hidden workings'!$E$21*J89^2+'hidden workings'!$G$21/J89</f>
        <v>52.198227330779105</v>
      </c>
      <c r="P89">
        <f>IF(J89&lt;Monopoly!$C$17,Monopoly!$C$18,0)</f>
        <v>60</v>
      </c>
      <c r="R89">
        <f>IF(Monopoly!$C$17&gt;J89,MIN(P89,Monopoly!$C$22),0)</f>
        <v>41.851851851851855</v>
      </c>
      <c r="S89">
        <f>IF(Monopoly!$C$17&gt;J89,MAX(Monopoly!$C$22-P89,0),0)</f>
        <v>0</v>
      </c>
      <c r="T89">
        <f>IF(Monopoly!$C$17&gt;J89,MAX(P89-Monopoly!$C$22,0),0)</f>
        <v>18.148148148148145</v>
      </c>
      <c r="U89">
        <f>IF(Monopoly!$C$17=0,IF($J89&lt;'hidden workings'!$C$9,'hidden workings'!$D$9,N89),0)</f>
        <v>0</v>
      </c>
      <c r="V89">
        <f>IF(AND(Monopoly!$C$17=0,$J89&lt;'hidden workings'!$C$9),'hidden workings'!$E$9-'hidden workings'!$D$9,0)</f>
        <v>0</v>
      </c>
      <c r="W89">
        <f>+Monopoly!$C$10+Monopoly!$C$11*J89</f>
        <v>72.60000000000002</v>
      </c>
      <c r="X89">
        <f>+Monopoly!$C$10+2*Monopoly!$C$11*J89</f>
        <v>55.20000000000006</v>
      </c>
    </row>
    <row r="90" spans="10:24" ht="12.75">
      <c r="J90">
        <f t="shared" si="2"/>
        <v>17.59999999999997</v>
      </c>
      <c r="K90">
        <f>+'hidden workings'!$A$13+'hidden workings'!$C$13*J90+'hidden workings'!$E$13*J90^2+'hidden workings'!$G$13*J90^3</f>
        <v>913.6241777777772</v>
      </c>
      <c r="L90">
        <f>+'hidden workings'!$A$15+'hidden workings'!$C$15*J90+'hidden workings'!$E$15*J90^2+'hidden workings'!$G$15*J90^3</f>
        <v>26.858666666666668</v>
      </c>
      <c r="M90">
        <f>+'hidden workings'!$A$17+'hidden workings'!$C$17*J90+'hidden workings'!$E$17*J90^2+'hidden workings'!$G$17*J90^3</f>
        <v>558.0686222222214</v>
      </c>
      <c r="N90">
        <f>+'hidden workings'!$A$19+'hidden workings'!$C$19*J90+'hidden workings'!$E$19*J90^2+'hidden workings'!$G$19*J90^3</f>
        <v>31.708444444444453</v>
      </c>
      <c r="O90">
        <f>+'hidden workings'!$A$21+'hidden workings'!$C$21*J90+'hidden workings'!$E$21*J90^2+'hidden workings'!$G$21/J90</f>
        <v>51.9104646464647</v>
      </c>
      <c r="P90">
        <f>IF(J90&lt;Monopoly!$C$17,Monopoly!$C$18,0)</f>
        <v>60</v>
      </c>
      <c r="R90">
        <f>IF(Monopoly!$C$17&gt;J90,MIN(P90,Monopoly!$C$22),0)</f>
        <v>41.851851851851855</v>
      </c>
      <c r="S90">
        <f>IF(Monopoly!$C$17&gt;J90,MAX(Monopoly!$C$22-P90,0),0)</f>
        <v>0</v>
      </c>
      <c r="T90">
        <f>IF(Monopoly!$C$17&gt;J90,MAX(P90-Monopoly!$C$22,0),0)</f>
        <v>18.148148148148145</v>
      </c>
      <c r="U90">
        <f>IF(Monopoly!$C$17=0,IF($J90&lt;'hidden workings'!$C$9,'hidden workings'!$D$9,N90),0)</f>
        <v>0</v>
      </c>
      <c r="V90">
        <f>IF(AND(Monopoly!$C$17=0,$J90&lt;'hidden workings'!$C$9),'hidden workings'!$E$9-'hidden workings'!$D$9,0)</f>
        <v>0</v>
      </c>
      <c r="W90">
        <f>+Monopoly!$C$10+Monopoly!$C$11*J90</f>
        <v>72.40000000000003</v>
      </c>
      <c r="X90">
        <f>+Monopoly!$C$10+2*Monopoly!$C$11*J90</f>
        <v>54.80000000000006</v>
      </c>
    </row>
    <row r="91" spans="10:24" ht="12.75">
      <c r="J91">
        <f t="shared" si="2"/>
        <v>17.79999999999997</v>
      </c>
      <c r="K91">
        <f>+'hidden workings'!$A$13+'hidden workings'!$C$13*J91+'hidden workings'!$E$13*J91^2+'hidden workings'!$G$13*J91^3</f>
        <v>918.9927999999993</v>
      </c>
      <c r="L91">
        <f>+'hidden workings'!$A$15+'hidden workings'!$C$15*J91+'hidden workings'!$E$15*J91^2+'hidden workings'!$G$15*J91^3</f>
        <v>26.828000000000003</v>
      </c>
      <c r="M91">
        <f>+'hidden workings'!$A$17+'hidden workings'!$C$17*J91+'hidden workings'!$E$17*J91^2+'hidden workings'!$G$17*J91^3</f>
        <v>563.4372444444435</v>
      </c>
      <c r="N91">
        <f>+'hidden workings'!$A$19+'hidden workings'!$C$19*J91+'hidden workings'!$E$19*J91^2+'hidden workings'!$G$19*J91^3</f>
        <v>31.653777777777787</v>
      </c>
      <c r="O91">
        <f>+'hidden workings'!$A$21+'hidden workings'!$C$21*J91+'hidden workings'!$E$21*J91^2+'hidden workings'!$G$21/J91</f>
        <v>51.6288089887641</v>
      </c>
      <c r="P91">
        <f>IF(J91&lt;Monopoly!$C$17,Monopoly!$C$18,0)</f>
        <v>60</v>
      </c>
      <c r="R91">
        <f>IF(Monopoly!$C$17&gt;J91,MIN(P91,Monopoly!$C$22),0)</f>
        <v>41.851851851851855</v>
      </c>
      <c r="S91">
        <f>IF(Monopoly!$C$17&gt;J91,MAX(Monopoly!$C$22-P91,0),0)</f>
        <v>0</v>
      </c>
      <c r="T91">
        <f>IF(Monopoly!$C$17&gt;J91,MAX(P91-Monopoly!$C$22,0),0)</f>
        <v>18.148148148148145</v>
      </c>
      <c r="U91">
        <f>IF(Monopoly!$C$17=0,IF($J91&lt;'hidden workings'!$C$9,'hidden workings'!$D$9,N91),0)</f>
        <v>0</v>
      </c>
      <c r="V91">
        <f>IF(AND(Monopoly!$C$17=0,$J91&lt;'hidden workings'!$C$9),'hidden workings'!$E$9-'hidden workings'!$D$9,0)</f>
        <v>0</v>
      </c>
      <c r="W91">
        <f>+Monopoly!$C$10+Monopoly!$C$11*J91</f>
        <v>72.20000000000003</v>
      </c>
      <c r="X91">
        <f>+Monopoly!$C$10+2*Monopoly!$C$11*J91</f>
        <v>54.40000000000006</v>
      </c>
    </row>
    <row r="92" spans="10:24" ht="12.75">
      <c r="J92">
        <f t="shared" si="2"/>
        <v>17.999999999999968</v>
      </c>
      <c r="K92">
        <f>+'hidden workings'!$A$13+'hidden workings'!$C$13*J92+'hidden workings'!$E$13*J92^2+'hidden workings'!$G$13*J92^3</f>
        <v>924.3555555555548</v>
      </c>
      <c r="L92">
        <f>+'hidden workings'!$A$15+'hidden workings'!$C$15*J92+'hidden workings'!$E$15*J92^2+'hidden workings'!$G$15*J92^3</f>
        <v>26.8</v>
      </c>
      <c r="M92">
        <f>+'hidden workings'!$A$17+'hidden workings'!$C$17*J92+'hidden workings'!$E$17*J92^2+'hidden workings'!$G$17*J92^3</f>
        <v>568.7999999999992</v>
      </c>
      <c r="N92">
        <f>+'hidden workings'!$A$19+'hidden workings'!$C$19*J92+'hidden workings'!$E$19*J92^2+'hidden workings'!$G$19*J92^3</f>
        <v>31.60000000000001</v>
      </c>
      <c r="O92">
        <f>+'hidden workings'!$A$21+'hidden workings'!$C$21*J92+'hidden workings'!$E$21*J92^2+'hidden workings'!$G$21/J92</f>
        <v>51.35308641975314</v>
      </c>
      <c r="P92">
        <f>IF(J92&lt;Monopoly!$C$17,Monopoly!$C$18,0)</f>
        <v>60</v>
      </c>
      <c r="R92">
        <f>IF(Monopoly!$C$17&gt;J92,MIN(P92,Monopoly!$C$22),0)</f>
        <v>41.851851851851855</v>
      </c>
      <c r="S92">
        <f>IF(Monopoly!$C$17&gt;J92,MAX(Monopoly!$C$22-P92,0),0)</f>
        <v>0</v>
      </c>
      <c r="T92">
        <f>IF(Monopoly!$C$17&gt;J92,MAX(P92-Monopoly!$C$22,0),0)</f>
        <v>18.148148148148145</v>
      </c>
      <c r="U92">
        <f>IF(Monopoly!$C$17=0,IF($J92&lt;'hidden workings'!$C$9,'hidden workings'!$D$9,N92),0)</f>
        <v>0</v>
      </c>
      <c r="V92">
        <f>IF(AND(Monopoly!$C$17=0,$J92&lt;'hidden workings'!$C$9),'hidden workings'!$E$9-'hidden workings'!$D$9,0)</f>
        <v>0</v>
      </c>
      <c r="W92">
        <f>+Monopoly!$C$10+Monopoly!$C$11*J92</f>
        <v>72.00000000000003</v>
      </c>
      <c r="X92">
        <f>+Monopoly!$C$10+2*Monopoly!$C$11*J92</f>
        <v>54.000000000000064</v>
      </c>
    </row>
    <row r="93" spans="10:24" ht="12.75">
      <c r="J93">
        <f t="shared" si="2"/>
        <v>18.199999999999967</v>
      </c>
      <c r="K93">
        <f>+'hidden workings'!$A$13+'hidden workings'!$C$13*J93+'hidden workings'!$E$13*J93^2+'hidden workings'!$G$13*J93^3</f>
        <v>929.7129777777769</v>
      </c>
      <c r="L93">
        <f>+'hidden workings'!$A$15+'hidden workings'!$C$15*J93+'hidden workings'!$E$15*J93^2+'hidden workings'!$G$15*J93^3</f>
        <v>26.77466666666667</v>
      </c>
      <c r="M93">
        <f>+'hidden workings'!$A$17+'hidden workings'!$C$17*J93+'hidden workings'!$E$17*J93^2+'hidden workings'!$G$17*J93^3</f>
        <v>574.1574222222213</v>
      </c>
      <c r="N93">
        <f>+'hidden workings'!$A$19+'hidden workings'!$C$19*J93+'hidden workings'!$E$19*J93^2+'hidden workings'!$G$19*J93^3</f>
        <v>31.54711111111112</v>
      </c>
      <c r="O93">
        <f>+'hidden workings'!$A$21+'hidden workings'!$C$21*J93+'hidden workings'!$E$21*J93^2+'hidden workings'!$G$21/J93</f>
        <v>51.0831306471307</v>
      </c>
      <c r="P93">
        <f>IF(J93&lt;Monopoly!$C$17,Monopoly!$C$18,0)</f>
        <v>60</v>
      </c>
      <c r="R93">
        <f>IF(Monopoly!$C$17&gt;J93,MIN(P93,Monopoly!$C$22),0)</f>
        <v>41.851851851851855</v>
      </c>
      <c r="S93">
        <f>IF(Monopoly!$C$17&gt;J93,MAX(Monopoly!$C$22-P93,0),0)</f>
        <v>0</v>
      </c>
      <c r="T93">
        <f>IF(Monopoly!$C$17&gt;J93,MAX(P93-Monopoly!$C$22,0),0)</f>
        <v>18.148148148148145</v>
      </c>
      <c r="U93">
        <f>IF(Monopoly!$C$17=0,IF($J93&lt;'hidden workings'!$C$9,'hidden workings'!$D$9,N93),0)</f>
        <v>0</v>
      </c>
      <c r="V93">
        <f>IF(AND(Monopoly!$C$17=0,$J93&lt;'hidden workings'!$C$9),'hidden workings'!$E$9-'hidden workings'!$D$9,0)</f>
        <v>0</v>
      </c>
      <c r="W93">
        <f>+Monopoly!$C$10+Monopoly!$C$11*J93</f>
        <v>71.80000000000004</v>
      </c>
      <c r="X93">
        <f>+Monopoly!$C$10+2*Monopoly!$C$11*J93</f>
        <v>53.600000000000065</v>
      </c>
    </row>
    <row r="94" spans="10:24" ht="12.75">
      <c r="J94">
        <f t="shared" si="2"/>
        <v>18.399999999999967</v>
      </c>
      <c r="K94">
        <f>+'hidden workings'!$A$13+'hidden workings'!$C$13*J94+'hidden workings'!$E$13*J94^2+'hidden workings'!$G$13*J94^3</f>
        <v>935.0655999999992</v>
      </c>
      <c r="L94">
        <f>+'hidden workings'!$A$15+'hidden workings'!$C$15*J94+'hidden workings'!$E$15*J94^2+'hidden workings'!$G$15*J94^3</f>
        <v>26.752</v>
      </c>
      <c r="M94">
        <f>+'hidden workings'!$A$17+'hidden workings'!$C$17*J94+'hidden workings'!$E$17*J94^2+'hidden workings'!$G$17*J94^3</f>
        <v>579.5100444444436</v>
      </c>
      <c r="N94">
        <f>+'hidden workings'!$A$19+'hidden workings'!$C$19*J94+'hidden workings'!$E$19*J94^2+'hidden workings'!$G$19*J94^3</f>
        <v>31.495111111111118</v>
      </c>
      <c r="O94">
        <f>+'hidden workings'!$A$21+'hidden workings'!$C$21*J94+'hidden workings'!$E$21*J94^2+'hidden workings'!$G$21/J94</f>
        <v>50.8187826086957</v>
      </c>
      <c r="P94">
        <f>IF(J94&lt;Monopoly!$C$17,Monopoly!$C$18,0)</f>
        <v>60</v>
      </c>
      <c r="R94">
        <f>IF(Monopoly!$C$17&gt;J94,MIN(P94,Monopoly!$C$22),0)</f>
        <v>41.851851851851855</v>
      </c>
      <c r="S94">
        <f>IF(Monopoly!$C$17&gt;J94,MAX(Monopoly!$C$22-P94,0),0)</f>
        <v>0</v>
      </c>
      <c r="T94">
        <f>IF(Monopoly!$C$17&gt;J94,MAX(P94-Monopoly!$C$22,0),0)</f>
        <v>18.148148148148145</v>
      </c>
      <c r="U94">
        <f>IF(Monopoly!$C$17=0,IF($J94&lt;'hidden workings'!$C$9,'hidden workings'!$D$9,N94),0)</f>
        <v>0</v>
      </c>
      <c r="V94">
        <f>IF(AND(Monopoly!$C$17=0,$J94&lt;'hidden workings'!$C$9),'hidden workings'!$E$9-'hidden workings'!$D$9,0)</f>
        <v>0</v>
      </c>
      <c r="W94">
        <f>+Monopoly!$C$10+Monopoly!$C$11*J94</f>
        <v>71.60000000000004</v>
      </c>
      <c r="X94">
        <f>+Monopoly!$C$10+2*Monopoly!$C$11*J94</f>
        <v>53.20000000000007</v>
      </c>
    </row>
    <row r="95" spans="10:24" ht="12.75">
      <c r="J95">
        <f t="shared" si="2"/>
        <v>18.599999999999966</v>
      </c>
      <c r="K95">
        <f>+'hidden workings'!$A$13+'hidden workings'!$C$13*J95+'hidden workings'!$E$13*J95^2+'hidden workings'!$G$13*J95^3</f>
        <v>940.4139555555547</v>
      </c>
      <c r="L95">
        <f>+'hidden workings'!$A$15+'hidden workings'!$C$15*J95+'hidden workings'!$E$15*J95^2+'hidden workings'!$G$15*J95^3</f>
        <v>26.732</v>
      </c>
      <c r="M95">
        <f>+'hidden workings'!$A$17+'hidden workings'!$C$17*J95+'hidden workings'!$E$17*J95^2+'hidden workings'!$G$17*J95^3</f>
        <v>584.858399999999</v>
      </c>
      <c r="N95">
        <f>+'hidden workings'!$A$19+'hidden workings'!$C$19*J95+'hidden workings'!$E$19*J95^2+'hidden workings'!$G$19*J95^3</f>
        <v>31.44400000000001</v>
      </c>
      <c r="O95">
        <f>+'hidden workings'!$A$21+'hidden workings'!$C$21*J95+'hidden workings'!$E$21*J95^2+'hidden workings'!$G$21/J95</f>
        <v>50.55989008363207</v>
      </c>
      <c r="P95">
        <f>IF(J95&lt;Monopoly!$C$17,Monopoly!$C$18,0)</f>
        <v>60</v>
      </c>
      <c r="R95">
        <f>IF(Monopoly!$C$17&gt;J95,MIN(P95,Monopoly!$C$22),0)</f>
        <v>41.851851851851855</v>
      </c>
      <c r="S95">
        <f>IF(Monopoly!$C$17&gt;J95,MAX(Monopoly!$C$22-P95,0),0)</f>
        <v>0</v>
      </c>
      <c r="T95">
        <f>IF(Monopoly!$C$17&gt;J95,MAX(P95-Monopoly!$C$22,0),0)</f>
        <v>18.148148148148145</v>
      </c>
      <c r="U95">
        <f>IF(Monopoly!$C$17=0,IF($J95&lt;'hidden workings'!$C$9,'hidden workings'!$D$9,N95),0)</f>
        <v>0</v>
      </c>
      <c r="V95">
        <f>IF(AND(Monopoly!$C$17=0,$J95&lt;'hidden workings'!$C$9),'hidden workings'!$E$9-'hidden workings'!$D$9,0)</f>
        <v>0</v>
      </c>
      <c r="W95">
        <f>+Monopoly!$C$10+Monopoly!$C$11*J95</f>
        <v>71.40000000000003</v>
      </c>
      <c r="X95">
        <f>+Monopoly!$C$10+2*Monopoly!$C$11*J95</f>
        <v>52.80000000000007</v>
      </c>
    </row>
    <row r="96" spans="10:24" ht="12.75">
      <c r="J96">
        <f t="shared" si="2"/>
        <v>18.799999999999965</v>
      </c>
      <c r="K96">
        <f>+'hidden workings'!$A$13+'hidden workings'!$C$13*J96+'hidden workings'!$E$13*J96^2+'hidden workings'!$G$13*J96^3</f>
        <v>945.758577777777</v>
      </c>
      <c r="L96">
        <f>+'hidden workings'!$A$15+'hidden workings'!$C$15*J96+'hidden workings'!$E$15*J96^2+'hidden workings'!$G$15*J96^3</f>
        <v>26.714666666666666</v>
      </c>
      <c r="M96">
        <f>+'hidden workings'!$A$17+'hidden workings'!$C$17*J96+'hidden workings'!$E$17*J96^2+'hidden workings'!$G$17*J96^3</f>
        <v>590.2030222222213</v>
      </c>
      <c r="N96">
        <f>+'hidden workings'!$A$19+'hidden workings'!$C$19*J96+'hidden workings'!$E$19*J96^2+'hidden workings'!$G$19*J96^3</f>
        <v>31.393777777777785</v>
      </c>
      <c r="O96">
        <f>+'hidden workings'!$A$21+'hidden workings'!$C$21*J96+'hidden workings'!$E$21*J96^2+'hidden workings'!$G$21/J96</f>
        <v>50.30630732860526</v>
      </c>
      <c r="P96">
        <f>IF(J96&lt;Monopoly!$C$17,Monopoly!$C$18,0)</f>
        <v>60</v>
      </c>
      <c r="R96">
        <f>IF(Monopoly!$C$17&gt;J96,MIN(P96,Monopoly!$C$22),0)</f>
        <v>41.851851851851855</v>
      </c>
      <c r="S96">
        <f>IF(Monopoly!$C$17&gt;J96,MAX(Monopoly!$C$22-P96,0),0)</f>
        <v>0</v>
      </c>
      <c r="T96">
        <f>IF(Monopoly!$C$17&gt;J96,MAX(P96-Monopoly!$C$22,0),0)</f>
        <v>18.148148148148145</v>
      </c>
      <c r="U96">
        <f>IF(Monopoly!$C$17=0,IF($J96&lt;'hidden workings'!$C$9,'hidden workings'!$D$9,N96),0)</f>
        <v>0</v>
      </c>
      <c r="V96">
        <f>IF(AND(Monopoly!$C$17=0,$J96&lt;'hidden workings'!$C$9),'hidden workings'!$E$9-'hidden workings'!$D$9,0)</f>
        <v>0</v>
      </c>
      <c r="W96">
        <f>+Monopoly!$C$10+Monopoly!$C$11*J96</f>
        <v>71.20000000000003</v>
      </c>
      <c r="X96">
        <f>+Monopoly!$C$10+2*Monopoly!$C$11*J96</f>
        <v>52.40000000000007</v>
      </c>
    </row>
    <row r="97" spans="10:24" ht="12.75">
      <c r="J97">
        <f t="shared" si="2"/>
        <v>18.999999999999964</v>
      </c>
      <c r="K97">
        <f>+'hidden workings'!$A$13+'hidden workings'!$C$13*J97+'hidden workings'!$E$13*J97^2+'hidden workings'!$G$13*J97^3</f>
        <v>951.0999999999991</v>
      </c>
      <c r="L97">
        <f>+'hidden workings'!$A$15+'hidden workings'!$C$15*J97+'hidden workings'!$E$15*J97^2+'hidden workings'!$G$15*J97^3</f>
        <v>26.699999999999996</v>
      </c>
      <c r="M97">
        <f>+'hidden workings'!$A$17+'hidden workings'!$C$17*J97+'hidden workings'!$E$17*J97^2+'hidden workings'!$G$17*J97^3</f>
        <v>595.5444444444435</v>
      </c>
      <c r="N97">
        <f>+'hidden workings'!$A$19+'hidden workings'!$C$19*J97+'hidden workings'!$E$19*J97^2+'hidden workings'!$G$19*J97^3</f>
        <v>31.344444444444452</v>
      </c>
      <c r="O97">
        <f>+'hidden workings'!$A$21+'hidden workings'!$C$21*J97+'hidden workings'!$E$21*J97^2+'hidden workings'!$G$21/J97</f>
        <v>50.05789473684216</v>
      </c>
      <c r="P97">
        <f>IF(J97&lt;Monopoly!$C$17,Monopoly!$C$18,0)</f>
        <v>60</v>
      </c>
      <c r="R97">
        <f>IF(Monopoly!$C$17&gt;J97,MIN(P97,Monopoly!$C$22),0)</f>
        <v>41.851851851851855</v>
      </c>
      <c r="S97">
        <f>IF(Monopoly!$C$17&gt;J97,MAX(Monopoly!$C$22-P97,0),0)</f>
        <v>0</v>
      </c>
      <c r="T97">
        <f>IF(Monopoly!$C$17&gt;J97,MAX(P97-Monopoly!$C$22,0),0)</f>
        <v>18.148148148148145</v>
      </c>
      <c r="U97">
        <f>IF(Monopoly!$C$17=0,IF($J97&lt;'hidden workings'!$C$9,'hidden workings'!$D$9,N97),0)</f>
        <v>0</v>
      </c>
      <c r="V97">
        <f>IF(AND(Monopoly!$C$17=0,$J97&lt;'hidden workings'!$C$9),'hidden workings'!$E$9-'hidden workings'!$D$9,0)</f>
        <v>0</v>
      </c>
      <c r="W97">
        <f>+Monopoly!$C$10+Monopoly!$C$11*J97</f>
        <v>71.00000000000003</v>
      </c>
      <c r="X97">
        <f>+Monopoly!$C$10+2*Monopoly!$C$11*J97</f>
        <v>52.00000000000007</v>
      </c>
    </row>
    <row r="98" spans="10:24" ht="12.75">
      <c r="J98">
        <f t="shared" si="2"/>
        <v>19.199999999999964</v>
      </c>
      <c r="K98">
        <f>+'hidden workings'!$A$13+'hidden workings'!$C$13*J98+'hidden workings'!$E$13*J98^2+'hidden workings'!$G$13*J98^3</f>
        <v>956.4387555555547</v>
      </c>
      <c r="L98">
        <f>+'hidden workings'!$A$15+'hidden workings'!$C$15*J98+'hidden workings'!$E$15*J98^2+'hidden workings'!$G$15*J98^3</f>
        <v>26.688</v>
      </c>
      <c r="M98">
        <f>+'hidden workings'!$A$17+'hidden workings'!$C$17*J98+'hidden workings'!$E$17*J98^2+'hidden workings'!$G$17*J98^3</f>
        <v>600.883199999999</v>
      </c>
      <c r="N98">
        <f>+'hidden workings'!$A$19+'hidden workings'!$C$19*J98+'hidden workings'!$E$19*J98^2+'hidden workings'!$G$19*J98^3</f>
        <v>31.29600000000001</v>
      </c>
      <c r="O98">
        <f>+'hidden workings'!$A$21+'hidden workings'!$C$21*J98+'hidden workings'!$E$21*J98^2+'hidden workings'!$G$21/J98</f>
        <v>49.81451851851857</v>
      </c>
      <c r="P98">
        <f>IF(J98&lt;Monopoly!$C$17,Monopoly!$C$18,0)</f>
        <v>60</v>
      </c>
      <c r="R98">
        <f>IF(Monopoly!$C$17&gt;J98,MIN(P98,Monopoly!$C$22),0)</f>
        <v>41.851851851851855</v>
      </c>
      <c r="S98">
        <f>IF(Monopoly!$C$17&gt;J98,MAX(Monopoly!$C$22-P98,0),0)</f>
        <v>0</v>
      </c>
      <c r="T98">
        <f>IF(Monopoly!$C$17&gt;J98,MAX(P98-Monopoly!$C$22,0),0)</f>
        <v>18.148148148148145</v>
      </c>
      <c r="U98">
        <f>IF(Monopoly!$C$17=0,IF($J98&lt;'hidden workings'!$C$9,'hidden workings'!$D$9,N98),0)</f>
        <v>0</v>
      </c>
      <c r="V98">
        <f>IF(AND(Monopoly!$C$17=0,$J98&lt;'hidden workings'!$C$9),'hidden workings'!$E$9-'hidden workings'!$D$9,0)</f>
        <v>0</v>
      </c>
      <c r="W98">
        <f>+Monopoly!$C$10+Monopoly!$C$11*J98</f>
        <v>70.80000000000004</v>
      </c>
      <c r="X98">
        <f>+Monopoly!$C$10+2*Monopoly!$C$11*J98</f>
        <v>51.60000000000007</v>
      </c>
    </row>
    <row r="99" spans="10:24" ht="12.75">
      <c r="J99">
        <f t="shared" si="2"/>
        <v>19.399999999999963</v>
      </c>
      <c r="K99">
        <f>+'hidden workings'!$A$13+'hidden workings'!$C$13*J99+'hidden workings'!$E$13*J99^2+'hidden workings'!$G$13*J99^3</f>
        <v>961.775377777777</v>
      </c>
      <c r="L99">
        <f>+'hidden workings'!$A$15+'hidden workings'!$C$15*J99+'hidden workings'!$E$15*J99^2+'hidden workings'!$G$15*J99^3</f>
        <v>26.678666666666665</v>
      </c>
      <c r="M99">
        <f>+'hidden workings'!$A$17+'hidden workings'!$C$17*J99+'hidden workings'!$E$17*J99^2+'hidden workings'!$G$17*J99^3</f>
        <v>606.2198222222212</v>
      </c>
      <c r="N99">
        <f>+'hidden workings'!$A$19+'hidden workings'!$C$19*J99+'hidden workings'!$E$19*J99^2+'hidden workings'!$G$19*J99^3</f>
        <v>31.248444444444452</v>
      </c>
      <c r="O99">
        <f>+'hidden workings'!$A$21+'hidden workings'!$C$21*J99+'hidden workings'!$E$21*J99^2+'hidden workings'!$G$21/J99</f>
        <v>49.57605040091643</v>
      </c>
      <c r="P99">
        <f>IF(J99&lt;Monopoly!$C$17,Monopoly!$C$18,0)</f>
        <v>60</v>
      </c>
      <c r="R99">
        <f>IF(Monopoly!$C$17&gt;J99,MIN(P99,Monopoly!$C$22),0)</f>
        <v>41.851851851851855</v>
      </c>
      <c r="S99">
        <f>IF(Monopoly!$C$17&gt;J99,MAX(Monopoly!$C$22-P99,0),0)</f>
        <v>0</v>
      </c>
      <c r="T99">
        <f>IF(Monopoly!$C$17&gt;J99,MAX(P99-Monopoly!$C$22,0),0)</f>
        <v>18.148148148148145</v>
      </c>
      <c r="U99">
        <f>IF(Monopoly!$C$17=0,IF($J99&lt;'hidden workings'!$C$9,'hidden workings'!$D$9,N99),0)</f>
        <v>0</v>
      </c>
      <c r="V99">
        <f>IF(AND(Monopoly!$C$17=0,$J99&lt;'hidden workings'!$C$9),'hidden workings'!$E$9-'hidden workings'!$D$9,0)</f>
        <v>0</v>
      </c>
      <c r="W99">
        <f>+Monopoly!$C$10+Monopoly!$C$11*J99</f>
        <v>70.60000000000004</v>
      </c>
      <c r="X99">
        <f>+Monopoly!$C$10+2*Monopoly!$C$11*J99</f>
        <v>51.200000000000074</v>
      </c>
    </row>
    <row r="100" spans="10:24" ht="12.75">
      <c r="J100">
        <f t="shared" si="2"/>
        <v>19.599999999999962</v>
      </c>
      <c r="K100">
        <f>+'hidden workings'!$A$13+'hidden workings'!$C$13*J100+'hidden workings'!$E$13*J100^2+'hidden workings'!$G$13*J100^3</f>
        <v>967.1103999999992</v>
      </c>
      <c r="L100">
        <f>+'hidden workings'!$A$15+'hidden workings'!$C$15*J100+'hidden workings'!$E$15*J100^2+'hidden workings'!$G$15*J100^3</f>
        <v>26.671999999999997</v>
      </c>
      <c r="M100">
        <f>+'hidden workings'!$A$17+'hidden workings'!$C$17*J100+'hidden workings'!$E$17*J100^2+'hidden workings'!$G$17*J100^3</f>
        <v>611.5548444444433</v>
      </c>
      <c r="N100">
        <f>+'hidden workings'!$A$19+'hidden workings'!$C$19*J100+'hidden workings'!$E$19*J100^2+'hidden workings'!$G$19*J100^3</f>
        <v>31.201777777777785</v>
      </c>
      <c r="O100">
        <f>+'hidden workings'!$A$21+'hidden workings'!$C$21*J100+'hidden workings'!$E$21*J100^2+'hidden workings'!$G$21/J100</f>
        <v>49.34236734693883</v>
      </c>
      <c r="P100">
        <f>IF(J100&lt;Monopoly!$C$17,Monopoly!$C$18,0)</f>
        <v>60</v>
      </c>
      <c r="R100">
        <f>IF(Monopoly!$C$17&gt;J100,MIN(P100,Monopoly!$C$22),0)</f>
        <v>41.851851851851855</v>
      </c>
      <c r="S100">
        <f>IF(Monopoly!$C$17&gt;J100,MAX(Monopoly!$C$22-P100,0),0)</f>
        <v>0</v>
      </c>
      <c r="T100">
        <f>IF(Monopoly!$C$17&gt;J100,MAX(P100-Monopoly!$C$22,0),0)</f>
        <v>18.148148148148145</v>
      </c>
      <c r="U100">
        <f>IF(Monopoly!$C$17=0,IF($J100&lt;'hidden workings'!$C$9,'hidden workings'!$D$9,N100),0)</f>
        <v>0</v>
      </c>
      <c r="V100">
        <f>IF(AND(Monopoly!$C$17=0,$J100&lt;'hidden workings'!$C$9),'hidden workings'!$E$9-'hidden workings'!$D$9,0)</f>
        <v>0</v>
      </c>
      <c r="W100">
        <f>+Monopoly!$C$10+Monopoly!$C$11*J100</f>
        <v>70.40000000000003</v>
      </c>
      <c r="X100">
        <f>+Monopoly!$C$10+2*Monopoly!$C$11*J100</f>
        <v>50.800000000000075</v>
      </c>
    </row>
    <row r="101" spans="10:24" ht="12.75">
      <c r="J101">
        <f t="shared" si="2"/>
        <v>19.79999999999996</v>
      </c>
      <c r="K101">
        <f>+'hidden workings'!$A$13+'hidden workings'!$C$13*J101+'hidden workings'!$E$13*J101^2+'hidden workings'!$G$13*J101^3</f>
        <v>972.4443555555546</v>
      </c>
      <c r="L101">
        <f>+'hidden workings'!$A$15+'hidden workings'!$C$15*J101+'hidden workings'!$E$15*J101^2+'hidden workings'!$G$15*J101^3</f>
        <v>26.668</v>
      </c>
      <c r="M101">
        <f>+'hidden workings'!$A$17+'hidden workings'!$C$17*J101+'hidden workings'!$E$17*J101^2+'hidden workings'!$G$17*J101^3</f>
        <v>616.8887999999989</v>
      </c>
      <c r="N101">
        <f>+'hidden workings'!$A$19+'hidden workings'!$C$19*J101+'hidden workings'!$E$19*J101^2+'hidden workings'!$G$19*J101^3</f>
        <v>31.15600000000001</v>
      </c>
      <c r="O101">
        <f>+'hidden workings'!$A$21+'hidden workings'!$C$21*J101+'hidden workings'!$E$21*J101^2+'hidden workings'!$G$21/J101</f>
        <v>49.113351290684676</v>
      </c>
      <c r="P101">
        <f>IF(J101&lt;Monopoly!$C$17,Monopoly!$C$18,0)</f>
        <v>60</v>
      </c>
      <c r="R101">
        <f>IF(Monopoly!$C$17&gt;J101,MIN(P101,Monopoly!$C$22),0)</f>
        <v>41.851851851851855</v>
      </c>
      <c r="S101">
        <f>IF(Monopoly!$C$17&gt;J101,MAX(Monopoly!$C$22-P101,0),0)</f>
        <v>0</v>
      </c>
      <c r="T101">
        <f>IF(Monopoly!$C$17&gt;J101,MAX(P101-Monopoly!$C$22,0),0)</f>
        <v>18.148148148148145</v>
      </c>
      <c r="U101">
        <f>IF(Monopoly!$C$17=0,IF($J101&lt;'hidden workings'!$C$9,'hidden workings'!$D$9,N101),0)</f>
        <v>0</v>
      </c>
      <c r="V101">
        <f>IF(AND(Monopoly!$C$17=0,$J101&lt;'hidden workings'!$C$9),'hidden workings'!$E$9-'hidden workings'!$D$9,0)</f>
        <v>0</v>
      </c>
      <c r="W101">
        <f>+Monopoly!$C$10+Monopoly!$C$11*J101</f>
        <v>70.20000000000005</v>
      </c>
      <c r="X101">
        <f>+Monopoly!$C$10+2*Monopoly!$C$11*J101</f>
        <v>50.40000000000008</v>
      </c>
    </row>
    <row r="102" spans="10:24" ht="12.75">
      <c r="J102">
        <f t="shared" si="2"/>
        <v>19.99999999999996</v>
      </c>
      <c r="K102">
        <f>+'hidden workings'!$A$13+'hidden workings'!$C$13*J102+'hidden workings'!$E$13*J102^2+'hidden workings'!$G$13*J102^3</f>
        <v>977.7777777777768</v>
      </c>
      <c r="L102">
        <f>+'hidden workings'!$A$15+'hidden workings'!$C$15*J102+'hidden workings'!$E$15*J102^2+'hidden workings'!$G$15*J102^3</f>
        <v>26.666666666666664</v>
      </c>
      <c r="M102">
        <f>+'hidden workings'!$A$17+'hidden workings'!$C$17*J102+'hidden workings'!$E$17*J102^2+'hidden workings'!$G$17*J102^3</f>
        <v>622.2222222222211</v>
      </c>
      <c r="N102">
        <f>+'hidden workings'!$A$19+'hidden workings'!$C$19*J102+'hidden workings'!$E$19*J102^2+'hidden workings'!$G$19*J102^3</f>
        <v>31.11111111111112</v>
      </c>
      <c r="O102">
        <f>+'hidden workings'!$A$21+'hidden workings'!$C$21*J102+'hidden workings'!$E$21*J102^2+'hidden workings'!$G$21/J102</f>
        <v>48.88888888888894</v>
      </c>
      <c r="P102">
        <f>IF(J102&lt;Monopoly!$C$17,Monopoly!$C$18,0)</f>
        <v>60</v>
      </c>
      <c r="R102">
        <f>IF(Monopoly!$C$17&gt;J102,MIN(P102,Monopoly!$C$22),0)</f>
        <v>41.851851851851855</v>
      </c>
      <c r="S102">
        <f>IF(Monopoly!$C$17&gt;J102,MAX(Monopoly!$C$22-P102,0),0)</f>
        <v>0</v>
      </c>
      <c r="T102">
        <f>IF(Monopoly!$C$17&gt;J102,MAX(P102-Monopoly!$C$22,0),0)</f>
        <v>18.148148148148145</v>
      </c>
      <c r="U102">
        <f>IF(Monopoly!$C$17=0,IF($J102&lt;'hidden workings'!$C$9,'hidden workings'!$D$9,N102),0)</f>
        <v>0</v>
      </c>
      <c r="V102">
        <f>IF(AND(Monopoly!$C$17=0,$J102&lt;'hidden workings'!$C$9),'hidden workings'!$E$9-'hidden workings'!$D$9,0)</f>
        <v>0</v>
      </c>
      <c r="W102">
        <f>+Monopoly!$C$10+Monopoly!$C$11*J102</f>
        <v>70.00000000000004</v>
      </c>
      <c r="X102">
        <f>+Monopoly!$C$10+2*Monopoly!$C$11*J102</f>
        <v>50.00000000000008</v>
      </c>
    </row>
    <row r="103" spans="10:24" ht="12.75">
      <c r="J103">
        <f t="shared" si="2"/>
        <v>20.19999999999996</v>
      </c>
      <c r="K103">
        <f>+'hidden workings'!$A$13+'hidden workings'!$C$13*J103+'hidden workings'!$E$13*J103^2+'hidden workings'!$G$13*J103^3</f>
        <v>983.111199999999</v>
      </c>
      <c r="L103">
        <f>+'hidden workings'!$A$15+'hidden workings'!$C$15*J103+'hidden workings'!$E$15*J103^2+'hidden workings'!$G$15*J103^3</f>
        <v>26.667999999999996</v>
      </c>
      <c r="M103">
        <f>+'hidden workings'!$A$17+'hidden workings'!$C$17*J103+'hidden workings'!$E$17*J103^2+'hidden workings'!$G$17*J103^3</f>
        <v>627.5556444444434</v>
      </c>
      <c r="N103">
        <f>+'hidden workings'!$A$19+'hidden workings'!$C$19*J103+'hidden workings'!$E$19*J103^2+'hidden workings'!$G$19*J103^3</f>
        <v>31.06711111111112</v>
      </c>
      <c r="O103">
        <f>+'hidden workings'!$A$21+'hidden workings'!$C$21*J103+'hidden workings'!$E$21*J103^2+'hidden workings'!$G$21/J103</f>
        <v>48.668871287128766</v>
      </c>
      <c r="P103">
        <f>IF(J103&lt;Monopoly!$C$17,Monopoly!$C$18,0)</f>
        <v>60</v>
      </c>
      <c r="R103">
        <f>IF(Monopoly!$C$17&gt;J103,MIN(P103,Monopoly!$C$22),0)</f>
        <v>41.851851851851855</v>
      </c>
      <c r="S103">
        <f>IF(Monopoly!$C$17&gt;J103,MAX(Monopoly!$C$22-P103,0),0)</f>
        <v>0</v>
      </c>
      <c r="T103">
        <f>IF(Monopoly!$C$17&gt;J103,MAX(P103-Monopoly!$C$22,0),0)</f>
        <v>18.148148148148145</v>
      </c>
      <c r="U103">
        <f>IF(Monopoly!$C$17=0,IF($J103&lt;'hidden workings'!$C$9,'hidden workings'!$D$9,N103),0)</f>
        <v>0</v>
      </c>
      <c r="V103">
        <f>IF(AND(Monopoly!$C$17=0,$J103&lt;'hidden workings'!$C$9),'hidden workings'!$E$9-'hidden workings'!$D$9,0)</f>
        <v>0</v>
      </c>
      <c r="W103">
        <f>+Monopoly!$C$10+Monopoly!$C$11*J103</f>
        <v>69.80000000000004</v>
      </c>
      <c r="X103">
        <f>+Monopoly!$C$10+2*Monopoly!$C$11*J103</f>
        <v>49.60000000000008</v>
      </c>
    </row>
    <row r="104" spans="10:24" ht="12.75">
      <c r="J104">
        <f t="shared" si="2"/>
        <v>20.39999999999996</v>
      </c>
      <c r="K104">
        <f>+'hidden workings'!$A$13+'hidden workings'!$C$13*J104+'hidden workings'!$E$13*J104^2+'hidden workings'!$G$13*J104^3</f>
        <v>988.4451555555546</v>
      </c>
      <c r="L104">
        <f>+'hidden workings'!$A$15+'hidden workings'!$C$15*J104+'hidden workings'!$E$15*J104^2+'hidden workings'!$G$15*J104^3</f>
        <v>26.671999999999993</v>
      </c>
      <c r="M104">
        <f>+'hidden workings'!$A$17+'hidden workings'!$C$17*J104+'hidden workings'!$E$17*J104^2+'hidden workings'!$G$17*J104^3</f>
        <v>632.889599999999</v>
      </c>
      <c r="N104">
        <f>+'hidden workings'!$A$19+'hidden workings'!$C$19*J104+'hidden workings'!$E$19*J104^2+'hidden workings'!$G$19*J104^3</f>
        <v>31.024000000000008</v>
      </c>
      <c r="O104">
        <f>+'hidden workings'!$A$21+'hidden workings'!$C$21*J104+'hidden workings'!$E$21*J104^2+'hidden workings'!$G$21/J104</f>
        <v>48.453193899782185</v>
      </c>
      <c r="P104">
        <f>IF(J104&lt;Monopoly!$C$17,Monopoly!$C$18,0)</f>
        <v>60</v>
      </c>
      <c r="R104">
        <f>IF(Monopoly!$C$17&gt;J104,MIN(P104,Monopoly!$C$22),0)</f>
        <v>41.851851851851855</v>
      </c>
      <c r="S104">
        <f>IF(Monopoly!$C$17&gt;J104,MAX(Monopoly!$C$22-P104,0),0)</f>
        <v>0</v>
      </c>
      <c r="T104">
        <f>IF(Monopoly!$C$17&gt;J104,MAX(P104-Monopoly!$C$22,0),0)</f>
        <v>18.148148148148145</v>
      </c>
      <c r="U104">
        <f>IF(Monopoly!$C$17=0,IF($J104&lt;'hidden workings'!$C$9,'hidden workings'!$D$9,N104),0)</f>
        <v>0</v>
      </c>
      <c r="V104">
        <f>IF(AND(Monopoly!$C$17=0,$J104&lt;'hidden workings'!$C$9),'hidden workings'!$E$9-'hidden workings'!$D$9,0)</f>
        <v>0</v>
      </c>
      <c r="W104">
        <f>+Monopoly!$C$10+Monopoly!$C$11*J104</f>
        <v>69.60000000000004</v>
      </c>
      <c r="X104">
        <f>+Monopoly!$C$10+2*Monopoly!$C$11*J104</f>
        <v>49.20000000000008</v>
      </c>
    </row>
    <row r="105" spans="10:24" ht="12.75">
      <c r="J105">
        <f t="shared" si="2"/>
        <v>20.59999999999996</v>
      </c>
      <c r="K105">
        <f>+'hidden workings'!$A$13+'hidden workings'!$C$13*J105+'hidden workings'!$E$13*J105^2+'hidden workings'!$G$13*J105^3</f>
        <v>993.7801777777768</v>
      </c>
      <c r="L105">
        <f>+'hidden workings'!$A$15+'hidden workings'!$C$15*J105+'hidden workings'!$E$15*J105^2+'hidden workings'!$G$15*J105^3</f>
        <v>26.67866666666666</v>
      </c>
      <c r="M105">
        <f>+'hidden workings'!$A$17+'hidden workings'!$C$17*J105+'hidden workings'!$E$17*J105^2+'hidden workings'!$G$17*J105^3</f>
        <v>638.2246222222211</v>
      </c>
      <c r="N105">
        <f>+'hidden workings'!$A$19+'hidden workings'!$C$19*J105+'hidden workings'!$E$19*J105^2+'hidden workings'!$G$19*J105^3</f>
        <v>30.981777777777786</v>
      </c>
      <c r="O105">
        <f>+'hidden workings'!$A$21+'hidden workings'!$C$21*J105+'hidden workings'!$E$21*J105^2+'hidden workings'!$G$21/J105</f>
        <v>48.241756202804794</v>
      </c>
      <c r="P105">
        <f>IF(J105&lt;Monopoly!$C$17,Monopoly!$C$18,0)</f>
        <v>60</v>
      </c>
      <c r="R105">
        <f>IF(Monopoly!$C$17&gt;J105,MIN(P105,Monopoly!$C$22),0)</f>
        <v>41.851851851851855</v>
      </c>
      <c r="S105">
        <f>IF(Monopoly!$C$17&gt;J105,MAX(Monopoly!$C$22-P105,0),0)</f>
        <v>0</v>
      </c>
      <c r="T105">
        <f>IF(Monopoly!$C$17&gt;J105,MAX(P105-Monopoly!$C$22,0),0)</f>
        <v>18.148148148148145</v>
      </c>
      <c r="U105">
        <f>IF(Monopoly!$C$17=0,IF($J105&lt;'hidden workings'!$C$9,'hidden workings'!$D$9,N105),0)</f>
        <v>0</v>
      </c>
      <c r="V105">
        <f>IF(AND(Monopoly!$C$17=0,$J105&lt;'hidden workings'!$C$9),'hidden workings'!$E$9-'hidden workings'!$D$9,0)</f>
        <v>0</v>
      </c>
      <c r="W105">
        <f>+Monopoly!$C$10+Monopoly!$C$11*J105</f>
        <v>69.40000000000003</v>
      </c>
      <c r="X105">
        <f>+Monopoly!$C$10+2*Monopoly!$C$11*J105</f>
        <v>48.80000000000008</v>
      </c>
    </row>
    <row r="106" spans="10:24" ht="12.75">
      <c r="J106">
        <f t="shared" si="2"/>
        <v>20.799999999999958</v>
      </c>
      <c r="K106">
        <f>+'hidden workings'!$A$13+'hidden workings'!$C$13*J106+'hidden workings'!$E$13*J106^2+'hidden workings'!$G$13*J106^3</f>
        <v>999.116799999999</v>
      </c>
      <c r="L106">
        <f>+'hidden workings'!$A$15+'hidden workings'!$C$15*J106+'hidden workings'!$E$15*J106^2+'hidden workings'!$G$15*J106^3</f>
        <v>26.687999999999995</v>
      </c>
      <c r="M106">
        <f>+'hidden workings'!$A$17+'hidden workings'!$C$17*J106+'hidden workings'!$E$17*J106^2+'hidden workings'!$G$17*J106^3</f>
        <v>643.5612444444433</v>
      </c>
      <c r="N106">
        <f>+'hidden workings'!$A$19+'hidden workings'!$C$19*J106+'hidden workings'!$E$19*J106^2+'hidden workings'!$G$19*J106^3</f>
        <v>30.940444444444452</v>
      </c>
      <c r="O106">
        <f>+'hidden workings'!$A$21+'hidden workings'!$C$21*J106+'hidden workings'!$E$21*J106^2+'hidden workings'!$G$21/J106</f>
        <v>48.034461538461585</v>
      </c>
      <c r="P106">
        <f>IF(J106&lt;Monopoly!$C$17,Monopoly!$C$18,0)</f>
        <v>60</v>
      </c>
      <c r="R106">
        <f>IF(Monopoly!$C$17&gt;J106,MIN(P106,Monopoly!$C$22),0)</f>
        <v>41.851851851851855</v>
      </c>
      <c r="S106">
        <f>IF(Monopoly!$C$17&gt;J106,MAX(Monopoly!$C$22-P106,0),0)</f>
        <v>0</v>
      </c>
      <c r="T106">
        <f>IF(Monopoly!$C$17&gt;J106,MAX(P106-Monopoly!$C$22,0),0)</f>
        <v>18.148148148148145</v>
      </c>
      <c r="U106">
        <f>IF(Monopoly!$C$17=0,IF($J106&lt;'hidden workings'!$C$9,'hidden workings'!$D$9,N106),0)</f>
        <v>0</v>
      </c>
      <c r="V106">
        <f>IF(AND(Monopoly!$C$17=0,$J106&lt;'hidden workings'!$C$9),'hidden workings'!$E$9-'hidden workings'!$D$9,0)</f>
        <v>0</v>
      </c>
      <c r="W106">
        <f>+Monopoly!$C$10+Monopoly!$C$11*J106</f>
        <v>69.20000000000005</v>
      </c>
      <c r="X106">
        <f>+Monopoly!$C$10+2*Monopoly!$C$11*J106</f>
        <v>48.400000000000084</v>
      </c>
    </row>
    <row r="107" spans="10:24" ht="12.75">
      <c r="J107">
        <f t="shared" si="2"/>
        <v>20.999999999999957</v>
      </c>
      <c r="K107">
        <f>+'hidden workings'!$A$13+'hidden workings'!$C$13*J107+'hidden workings'!$E$13*J107^2+'hidden workings'!$G$13*J107^3</f>
        <v>1004.4555555555546</v>
      </c>
      <c r="L107">
        <f>+'hidden workings'!$A$15+'hidden workings'!$C$15*J107+'hidden workings'!$E$15*J107^2+'hidden workings'!$G$15*J107^3</f>
        <v>26.699999999999992</v>
      </c>
      <c r="M107">
        <f>+'hidden workings'!$A$17+'hidden workings'!$C$17*J107+'hidden workings'!$E$17*J107^2+'hidden workings'!$G$17*J107^3</f>
        <v>648.899999999999</v>
      </c>
      <c r="N107">
        <f>+'hidden workings'!$A$19+'hidden workings'!$C$19*J107+'hidden workings'!$E$19*J107^2+'hidden workings'!$G$19*J107^3</f>
        <v>30.90000000000001</v>
      </c>
      <c r="O107">
        <f>+'hidden workings'!$A$21+'hidden workings'!$C$21*J107+'hidden workings'!$E$21*J107^2+'hidden workings'!$G$21/J107</f>
        <v>47.831216931216986</v>
      </c>
      <c r="P107">
        <f>IF(J107&lt;Monopoly!$C$17,Monopoly!$C$18,0)</f>
        <v>60</v>
      </c>
      <c r="R107">
        <f>IF(Monopoly!$C$17&gt;J107,MIN(P107,Monopoly!$C$22),0)</f>
        <v>41.851851851851855</v>
      </c>
      <c r="S107">
        <f>IF(Monopoly!$C$17&gt;J107,MAX(Monopoly!$C$22-P107,0),0)</f>
        <v>0</v>
      </c>
      <c r="T107">
        <f>IF(Monopoly!$C$17&gt;J107,MAX(P107-Monopoly!$C$22,0),0)</f>
        <v>18.148148148148145</v>
      </c>
      <c r="U107">
        <f>IF(Monopoly!$C$17=0,IF($J107&lt;'hidden workings'!$C$9,'hidden workings'!$D$9,N107),0)</f>
        <v>0</v>
      </c>
      <c r="V107">
        <f>IF(AND(Monopoly!$C$17=0,$J107&lt;'hidden workings'!$C$9),'hidden workings'!$E$9-'hidden workings'!$D$9,0)</f>
        <v>0</v>
      </c>
      <c r="W107">
        <f>+Monopoly!$C$10+Monopoly!$C$11*J107</f>
        <v>69.00000000000004</v>
      </c>
      <c r="X107">
        <f>+Monopoly!$C$10+2*Monopoly!$C$11*J107</f>
        <v>48.000000000000085</v>
      </c>
    </row>
    <row r="108" spans="10:24" ht="12.75">
      <c r="J108">
        <f t="shared" si="2"/>
        <v>21.199999999999957</v>
      </c>
      <c r="K108">
        <f>+'hidden workings'!$A$13+'hidden workings'!$C$13*J108+'hidden workings'!$E$13*J108^2+'hidden workings'!$G$13*J108^3</f>
        <v>1009.7969777777769</v>
      </c>
      <c r="L108">
        <f>+'hidden workings'!$A$15+'hidden workings'!$C$15*J108+'hidden workings'!$E$15*J108^2+'hidden workings'!$G$15*J108^3</f>
        <v>26.71466666666666</v>
      </c>
      <c r="M108">
        <f>+'hidden workings'!$A$17+'hidden workings'!$C$17*J108+'hidden workings'!$E$17*J108^2+'hidden workings'!$G$17*J108^3</f>
        <v>654.241422222221</v>
      </c>
      <c r="N108">
        <f>+'hidden workings'!$A$19+'hidden workings'!$C$19*J108+'hidden workings'!$E$19*J108^2+'hidden workings'!$G$19*J108^3</f>
        <v>30.860444444444454</v>
      </c>
      <c r="O108">
        <f>+'hidden workings'!$A$21+'hidden workings'!$C$21*J108+'hidden workings'!$E$21*J108^2+'hidden workings'!$G$21/J108</f>
        <v>47.631932914046175</v>
      </c>
      <c r="P108">
        <f>IF(J108&lt;Monopoly!$C$17,Monopoly!$C$18,0)</f>
        <v>60</v>
      </c>
      <c r="R108">
        <f>IF(Monopoly!$C$17&gt;J108,MIN(P108,Monopoly!$C$22),0)</f>
        <v>41.851851851851855</v>
      </c>
      <c r="S108">
        <f>IF(Monopoly!$C$17&gt;J108,MAX(Monopoly!$C$22-P108,0),0)</f>
        <v>0</v>
      </c>
      <c r="T108">
        <f>IF(Monopoly!$C$17&gt;J108,MAX(P108-Monopoly!$C$22,0),0)</f>
        <v>18.148148148148145</v>
      </c>
      <c r="U108">
        <f>IF(Monopoly!$C$17=0,IF($J108&lt;'hidden workings'!$C$9,'hidden workings'!$D$9,N108),0)</f>
        <v>0</v>
      </c>
      <c r="V108">
        <f>IF(AND(Monopoly!$C$17=0,$J108&lt;'hidden workings'!$C$9),'hidden workings'!$E$9-'hidden workings'!$D$9,0)</f>
        <v>0</v>
      </c>
      <c r="W108">
        <f>+Monopoly!$C$10+Monopoly!$C$11*J108</f>
        <v>68.80000000000004</v>
      </c>
      <c r="X108">
        <f>+Monopoly!$C$10+2*Monopoly!$C$11*J108</f>
        <v>47.60000000000009</v>
      </c>
    </row>
    <row r="109" spans="10:24" ht="12.75">
      <c r="J109">
        <f t="shared" si="2"/>
        <v>21.399999999999956</v>
      </c>
      <c r="K109">
        <f>+'hidden workings'!$A$13+'hidden workings'!$C$13*J109+'hidden workings'!$E$13*J109^2+'hidden workings'!$G$13*J109^3</f>
        <v>1015.1415999999988</v>
      </c>
      <c r="L109">
        <f>+'hidden workings'!$A$15+'hidden workings'!$C$15*J109+'hidden workings'!$E$15*J109^2+'hidden workings'!$G$15*J109^3</f>
        <v>26.731999999999992</v>
      </c>
      <c r="M109">
        <f>+'hidden workings'!$A$17+'hidden workings'!$C$17*J109+'hidden workings'!$E$17*J109^2+'hidden workings'!$G$17*J109^3</f>
        <v>659.5860444444431</v>
      </c>
      <c r="N109">
        <f>+'hidden workings'!$A$19+'hidden workings'!$C$19*J109+'hidden workings'!$E$19*J109^2+'hidden workings'!$G$19*J109^3</f>
        <v>30.821777777777786</v>
      </c>
      <c r="O109">
        <f>+'hidden workings'!$A$21+'hidden workings'!$C$21*J109+'hidden workings'!$E$21*J109^2+'hidden workings'!$G$21/J109</f>
        <v>47.436523364486035</v>
      </c>
      <c r="P109">
        <f>IF(J109&lt;Monopoly!$C$17,Monopoly!$C$18,0)</f>
        <v>60</v>
      </c>
      <c r="R109">
        <f>IF(Monopoly!$C$17&gt;J109,MIN(P109,Monopoly!$C$22),0)</f>
        <v>41.851851851851855</v>
      </c>
      <c r="S109">
        <f>IF(Monopoly!$C$17&gt;J109,MAX(Monopoly!$C$22-P109,0),0)</f>
        <v>0</v>
      </c>
      <c r="T109">
        <f>IF(Monopoly!$C$17&gt;J109,MAX(P109-Monopoly!$C$22,0),0)</f>
        <v>18.148148148148145</v>
      </c>
      <c r="U109">
        <f>IF(Monopoly!$C$17=0,IF($J109&lt;'hidden workings'!$C$9,'hidden workings'!$D$9,N109),0)</f>
        <v>0</v>
      </c>
      <c r="V109">
        <f>IF(AND(Monopoly!$C$17=0,$J109&lt;'hidden workings'!$C$9),'hidden workings'!$E$9-'hidden workings'!$D$9,0)</f>
        <v>0</v>
      </c>
      <c r="W109">
        <f>+Monopoly!$C$10+Monopoly!$C$11*J109</f>
        <v>68.60000000000005</v>
      </c>
      <c r="X109">
        <f>+Monopoly!$C$10+2*Monopoly!$C$11*J109</f>
        <v>47.20000000000009</v>
      </c>
    </row>
    <row r="110" spans="10:24" ht="12.75">
      <c r="J110">
        <f t="shared" si="2"/>
        <v>21.599999999999955</v>
      </c>
      <c r="K110">
        <f>+'hidden workings'!$A$13+'hidden workings'!$C$13*J110+'hidden workings'!$E$13*J110^2+'hidden workings'!$G$13*J110^3</f>
        <v>1020.4899555555544</v>
      </c>
      <c r="L110">
        <f>+'hidden workings'!$A$15+'hidden workings'!$C$15*J110+'hidden workings'!$E$15*J110^2+'hidden workings'!$G$15*J110^3</f>
        <v>26.751999999999992</v>
      </c>
      <c r="M110">
        <f>+'hidden workings'!$A$17+'hidden workings'!$C$17*J110+'hidden workings'!$E$17*J110^2+'hidden workings'!$G$17*J110^3</f>
        <v>664.9343999999987</v>
      </c>
      <c r="N110">
        <f>+'hidden workings'!$A$19+'hidden workings'!$C$19*J110+'hidden workings'!$E$19*J110^2+'hidden workings'!$G$19*J110^3</f>
        <v>30.78400000000001</v>
      </c>
      <c r="O110">
        <f>+'hidden workings'!$A$21+'hidden workings'!$C$21*J110+'hidden workings'!$E$21*J110^2+'hidden workings'!$G$21/J110</f>
        <v>47.244905349794294</v>
      </c>
      <c r="P110">
        <f>IF(J110&lt;Monopoly!$C$17,Monopoly!$C$18,0)</f>
        <v>60</v>
      </c>
      <c r="R110">
        <f>IF(Monopoly!$C$17&gt;J110,MIN(P110,Monopoly!$C$22),0)</f>
        <v>41.851851851851855</v>
      </c>
      <c r="S110">
        <f>IF(Monopoly!$C$17&gt;J110,MAX(Monopoly!$C$22-P110,0),0)</f>
        <v>0</v>
      </c>
      <c r="T110">
        <f>IF(Monopoly!$C$17&gt;J110,MAX(P110-Monopoly!$C$22,0),0)</f>
        <v>18.148148148148145</v>
      </c>
      <c r="U110">
        <f>IF(Monopoly!$C$17=0,IF($J110&lt;'hidden workings'!$C$9,'hidden workings'!$D$9,N110),0)</f>
        <v>0</v>
      </c>
      <c r="V110">
        <f>IF(AND(Monopoly!$C$17=0,$J110&lt;'hidden workings'!$C$9),'hidden workings'!$E$9-'hidden workings'!$D$9,0)</f>
        <v>0</v>
      </c>
      <c r="W110">
        <f>+Monopoly!$C$10+Monopoly!$C$11*J110</f>
        <v>68.40000000000005</v>
      </c>
      <c r="X110">
        <f>+Monopoly!$C$10+2*Monopoly!$C$11*J110</f>
        <v>46.80000000000009</v>
      </c>
    </row>
    <row r="111" spans="10:24" ht="12.75">
      <c r="J111">
        <f t="shared" si="2"/>
        <v>21.799999999999955</v>
      </c>
      <c r="K111">
        <f>+'hidden workings'!$A$13+'hidden workings'!$C$13*J111+'hidden workings'!$E$13*J111^2+'hidden workings'!$G$13*J111^3</f>
        <v>1025.8425777777766</v>
      </c>
      <c r="L111">
        <f>+'hidden workings'!$A$15+'hidden workings'!$C$15*J111+'hidden workings'!$E$15*J111^2+'hidden workings'!$G$15*J111^3</f>
        <v>26.774666666666658</v>
      </c>
      <c r="M111">
        <f>+'hidden workings'!$A$17+'hidden workings'!$C$17*J111+'hidden workings'!$E$17*J111^2+'hidden workings'!$G$17*J111^3</f>
        <v>670.2870222222209</v>
      </c>
      <c r="N111">
        <f>+'hidden workings'!$A$19+'hidden workings'!$C$19*J111+'hidden workings'!$E$19*J111^2+'hidden workings'!$G$19*J111^3</f>
        <v>30.74711111111112</v>
      </c>
      <c r="O111">
        <f>+'hidden workings'!$A$21+'hidden workings'!$C$21*J111+'hidden workings'!$E$21*J111^2+'hidden workings'!$G$21/J111</f>
        <v>47.05699898063206</v>
      </c>
      <c r="P111">
        <f>IF(J111&lt;Monopoly!$C$17,Monopoly!$C$18,0)</f>
        <v>60</v>
      </c>
      <c r="R111">
        <f>IF(Monopoly!$C$17&gt;J111,MIN(P111,Monopoly!$C$22),0)</f>
        <v>41.851851851851855</v>
      </c>
      <c r="S111">
        <f>IF(Monopoly!$C$17&gt;J111,MAX(Monopoly!$C$22-P111,0),0)</f>
        <v>0</v>
      </c>
      <c r="T111">
        <f>IF(Monopoly!$C$17&gt;J111,MAX(P111-Monopoly!$C$22,0),0)</f>
        <v>18.148148148148145</v>
      </c>
      <c r="U111">
        <f>IF(Monopoly!$C$17=0,IF($J111&lt;'hidden workings'!$C$9,'hidden workings'!$D$9,N111),0)</f>
        <v>0</v>
      </c>
      <c r="V111">
        <f>IF(AND(Monopoly!$C$17=0,$J111&lt;'hidden workings'!$C$9),'hidden workings'!$E$9-'hidden workings'!$D$9,0)</f>
        <v>0</v>
      </c>
      <c r="W111">
        <f>+Monopoly!$C$10+Monopoly!$C$11*J111</f>
        <v>68.20000000000005</v>
      </c>
      <c r="X111">
        <f>+Monopoly!$C$10+2*Monopoly!$C$11*J111</f>
        <v>46.40000000000009</v>
      </c>
    </row>
    <row r="112" spans="10:24" ht="12.75">
      <c r="J112">
        <f t="shared" si="2"/>
        <v>21.999999999999954</v>
      </c>
      <c r="K112">
        <f>+'hidden workings'!$A$13+'hidden workings'!$C$13*J112+'hidden workings'!$E$13*J112^2+'hidden workings'!$G$13*J112^3</f>
        <v>1031.199999999999</v>
      </c>
      <c r="L112">
        <f>+'hidden workings'!$A$15+'hidden workings'!$C$15*J112+'hidden workings'!$E$15*J112^2+'hidden workings'!$G$15*J112^3</f>
        <v>26.79999999999999</v>
      </c>
      <c r="M112">
        <f>+'hidden workings'!$A$17+'hidden workings'!$C$17*J112+'hidden workings'!$E$17*J112^2+'hidden workings'!$G$17*J112^3</f>
        <v>675.6444444444431</v>
      </c>
      <c r="N112">
        <f>+'hidden workings'!$A$19+'hidden workings'!$C$19*J112+'hidden workings'!$E$19*J112^2+'hidden workings'!$G$19*J112^3</f>
        <v>30.71111111111112</v>
      </c>
      <c r="O112">
        <f>+'hidden workings'!$A$21+'hidden workings'!$C$21*J112+'hidden workings'!$E$21*J112^2+'hidden workings'!$G$21/J112</f>
        <v>46.87272727272732</v>
      </c>
      <c r="P112">
        <f>IF(J112&lt;Monopoly!$C$17,Monopoly!$C$18,0)</f>
        <v>60</v>
      </c>
      <c r="R112">
        <f>IF(Monopoly!$C$17&gt;J112,MIN(P112,Monopoly!$C$22),0)</f>
        <v>41.851851851851855</v>
      </c>
      <c r="S112">
        <f>IF(Monopoly!$C$17&gt;J112,MAX(Monopoly!$C$22-P112,0),0)</f>
        <v>0</v>
      </c>
      <c r="T112">
        <f>IF(Monopoly!$C$17&gt;J112,MAX(P112-Monopoly!$C$22,0),0)</f>
        <v>18.148148148148145</v>
      </c>
      <c r="U112">
        <f>IF(Monopoly!$C$17=0,IF($J112&lt;'hidden workings'!$C$9,'hidden workings'!$D$9,N112),0)</f>
        <v>0</v>
      </c>
      <c r="V112">
        <f>IF(AND(Monopoly!$C$17=0,$J112&lt;'hidden workings'!$C$9),'hidden workings'!$E$9-'hidden workings'!$D$9,0)</f>
        <v>0</v>
      </c>
      <c r="W112">
        <f>+Monopoly!$C$10+Monopoly!$C$11*J112</f>
        <v>68.00000000000004</v>
      </c>
      <c r="X112">
        <f>+Monopoly!$C$10+2*Monopoly!$C$11*J112</f>
        <v>46.00000000000009</v>
      </c>
    </row>
    <row r="113" spans="10:24" ht="12.75">
      <c r="J113">
        <f t="shared" si="2"/>
        <v>22.199999999999953</v>
      </c>
      <c r="K113">
        <f>+'hidden workings'!$A$13+'hidden workings'!$C$13*J113+'hidden workings'!$E$13*J113^2+'hidden workings'!$G$13*J113^3</f>
        <v>1036.5627555555545</v>
      </c>
      <c r="L113">
        <f>+'hidden workings'!$A$15+'hidden workings'!$C$15*J113+'hidden workings'!$E$15*J113^2+'hidden workings'!$G$15*J113^3</f>
        <v>26.82799999999999</v>
      </c>
      <c r="M113">
        <f>+'hidden workings'!$A$17+'hidden workings'!$C$17*J113+'hidden workings'!$E$17*J113^2+'hidden workings'!$G$17*J113^3</f>
        <v>681.0071999999989</v>
      </c>
      <c r="N113">
        <f>+'hidden workings'!$A$19+'hidden workings'!$C$19*J113+'hidden workings'!$E$19*J113^2+'hidden workings'!$G$19*J113^3</f>
        <v>30.67600000000001</v>
      </c>
      <c r="O113">
        <f>+'hidden workings'!$A$21+'hidden workings'!$C$21*J113+'hidden workings'!$E$21*J113^2+'hidden workings'!$G$21/J113</f>
        <v>46.69201601601607</v>
      </c>
      <c r="P113">
        <f>IF(J113&lt;Monopoly!$C$17,Monopoly!$C$18,0)</f>
        <v>60</v>
      </c>
      <c r="R113">
        <f>IF(Monopoly!$C$17&gt;J113,MIN(P113,Monopoly!$C$22),0)</f>
        <v>41.851851851851855</v>
      </c>
      <c r="S113">
        <f>IF(Monopoly!$C$17&gt;J113,MAX(Monopoly!$C$22-P113,0),0)</f>
        <v>0</v>
      </c>
      <c r="T113">
        <f>IF(Monopoly!$C$17&gt;J113,MAX(P113-Monopoly!$C$22,0),0)</f>
        <v>18.148148148148145</v>
      </c>
      <c r="U113">
        <f>IF(Monopoly!$C$17=0,IF($J113&lt;'hidden workings'!$C$9,'hidden workings'!$D$9,N113),0)</f>
        <v>0</v>
      </c>
      <c r="V113">
        <f>IF(AND(Monopoly!$C$17=0,$J113&lt;'hidden workings'!$C$9),'hidden workings'!$E$9-'hidden workings'!$D$9,0)</f>
        <v>0</v>
      </c>
      <c r="W113">
        <f>+Monopoly!$C$10+Monopoly!$C$11*J113</f>
        <v>67.80000000000004</v>
      </c>
      <c r="X113">
        <f>+Monopoly!$C$10+2*Monopoly!$C$11*J113</f>
        <v>45.600000000000094</v>
      </c>
    </row>
    <row r="114" spans="10:24" ht="12.75">
      <c r="J114">
        <f t="shared" si="2"/>
        <v>22.399999999999952</v>
      </c>
      <c r="K114">
        <f>+'hidden workings'!$A$13+'hidden workings'!$C$13*J114+'hidden workings'!$E$13*J114^2+'hidden workings'!$G$13*J114^3</f>
        <v>1041.9313777777766</v>
      </c>
      <c r="L114">
        <f>+'hidden workings'!$A$15+'hidden workings'!$C$15*J114+'hidden workings'!$E$15*J114^2+'hidden workings'!$G$15*J114^3</f>
        <v>26.858666666666657</v>
      </c>
      <c r="M114">
        <f>+'hidden workings'!$A$17+'hidden workings'!$C$17*J114+'hidden workings'!$E$17*J114^2+'hidden workings'!$G$17*J114^3</f>
        <v>686.3758222222209</v>
      </c>
      <c r="N114">
        <f>+'hidden workings'!$A$19+'hidden workings'!$C$19*J114+'hidden workings'!$E$19*J114^2+'hidden workings'!$G$19*J114^3</f>
        <v>30.641777777777786</v>
      </c>
      <c r="O114">
        <f>+'hidden workings'!$A$21+'hidden workings'!$C$21*J114+'hidden workings'!$E$21*J114^2+'hidden workings'!$G$21/J114</f>
        <v>46.5147936507937</v>
      </c>
      <c r="P114">
        <f>IF(J114&lt;Monopoly!$C$17,Monopoly!$C$18,0)</f>
        <v>60</v>
      </c>
      <c r="R114">
        <f>IF(Monopoly!$C$17&gt;J114,MIN(P114,Monopoly!$C$22),0)</f>
        <v>41.851851851851855</v>
      </c>
      <c r="S114">
        <f>IF(Monopoly!$C$17&gt;J114,MAX(Monopoly!$C$22-P114,0),0)</f>
        <v>0</v>
      </c>
      <c r="T114">
        <f>IF(Monopoly!$C$17&gt;J114,MAX(P114-Monopoly!$C$22,0),0)</f>
        <v>18.148148148148145</v>
      </c>
      <c r="U114">
        <f>IF(Monopoly!$C$17=0,IF($J114&lt;'hidden workings'!$C$9,'hidden workings'!$D$9,N114),0)</f>
        <v>0</v>
      </c>
      <c r="V114">
        <f>IF(AND(Monopoly!$C$17=0,$J114&lt;'hidden workings'!$C$9),'hidden workings'!$E$9-'hidden workings'!$D$9,0)</f>
        <v>0</v>
      </c>
      <c r="W114">
        <f>+Monopoly!$C$10+Monopoly!$C$11*J114</f>
        <v>67.60000000000005</v>
      </c>
      <c r="X114">
        <f>+Monopoly!$C$10+2*Monopoly!$C$11*J114</f>
        <v>45.200000000000095</v>
      </c>
    </row>
    <row r="115" spans="10:24" ht="12.75">
      <c r="J115">
        <f t="shared" si="2"/>
        <v>22.59999999999995</v>
      </c>
      <c r="K115">
        <f>+'hidden workings'!$A$13+'hidden workings'!$C$13*J115+'hidden workings'!$E$13*J115^2+'hidden workings'!$G$13*J115^3</f>
        <v>1047.3063999999988</v>
      </c>
      <c r="L115">
        <f>+'hidden workings'!$A$15+'hidden workings'!$C$15*J115+'hidden workings'!$E$15*J115^2+'hidden workings'!$G$15*J115^3</f>
        <v>26.89199999999999</v>
      </c>
      <c r="M115">
        <f>+'hidden workings'!$A$17+'hidden workings'!$C$17*J115+'hidden workings'!$E$17*J115^2+'hidden workings'!$G$17*J115^3</f>
        <v>691.7508444444431</v>
      </c>
      <c r="N115">
        <f>+'hidden workings'!$A$19+'hidden workings'!$C$19*J115+'hidden workings'!$E$19*J115^2+'hidden workings'!$G$19*J115^3</f>
        <v>30.60844444444445</v>
      </c>
      <c r="O115">
        <f>+'hidden workings'!$A$21+'hidden workings'!$C$21*J115+'hidden workings'!$E$21*J115^2+'hidden workings'!$G$21/J115</f>
        <v>46.34099115044253</v>
      </c>
      <c r="P115">
        <f>IF(J115&lt;Monopoly!$C$17,Monopoly!$C$18,0)</f>
        <v>60</v>
      </c>
      <c r="R115">
        <f>IF(Monopoly!$C$17&gt;J115,MIN(P115,Monopoly!$C$22),0)</f>
        <v>41.851851851851855</v>
      </c>
      <c r="S115">
        <f>IF(Monopoly!$C$17&gt;J115,MAX(Monopoly!$C$22-P115,0),0)</f>
        <v>0</v>
      </c>
      <c r="T115">
        <f>IF(Monopoly!$C$17&gt;J115,MAX(P115-Monopoly!$C$22,0),0)</f>
        <v>18.148148148148145</v>
      </c>
      <c r="U115">
        <f>IF(Monopoly!$C$17=0,IF($J115&lt;'hidden workings'!$C$9,'hidden workings'!$D$9,N115),0)</f>
        <v>0</v>
      </c>
      <c r="V115">
        <f>IF(AND(Monopoly!$C$17=0,$J115&lt;'hidden workings'!$C$9),'hidden workings'!$E$9-'hidden workings'!$D$9,0)</f>
        <v>0</v>
      </c>
      <c r="W115">
        <f>+Monopoly!$C$10+Monopoly!$C$11*J115</f>
        <v>67.40000000000005</v>
      </c>
      <c r="X115">
        <f>+Monopoly!$C$10+2*Monopoly!$C$11*J115</f>
        <v>44.8000000000001</v>
      </c>
    </row>
    <row r="116" spans="10:24" ht="12.75">
      <c r="J116">
        <f t="shared" si="2"/>
        <v>22.79999999999995</v>
      </c>
      <c r="K116">
        <f>+'hidden workings'!$A$13+'hidden workings'!$C$13*J116+'hidden workings'!$E$13*J116^2+'hidden workings'!$G$13*J116^3</f>
        <v>1052.6883555555544</v>
      </c>
      <c r="L116">
        <f>+'hidden workings'!$A$15+'hidden workings'!$C$15*J116+'hidden workings'!$E$15*J116^2+'hidden workings'!$G$15*J116^3</f>
        <v>26.927999999999987</v>
      </c>
      <c r="M116">
        <f>+'hidden workings'!$A$17+'hidden workings'!$C$17*J116+'hidden workings'!$E$17*J116^2+'hidden workings'!$G$17*J116^3</f>
        <v>697.1327999999987</v>
      </c>
      <c r="N116">
        <f>+'hidden workings'!$A$19+'hidden workings'!$C$19*J116+'hidden workings'!$E$19*J116^2+'hidden workings'!$G$19*J116^3</f>
        <v>30.576000000000008</v>
      </c>
      <c r="O116">
        <f>+'hidden workings'!$A$21+'hidden workings'!$C$21*J116+'hidden workings'!$E$21*J116^2+'hidden workings'!$G$21/J116</f>
        <v>46.17054191033143</v>
      </c>
      <c r="P116">
        <f>IF(J116&lt;Monopoly!$C$17,Monopoly!$C$18,0)</f>
        <v>60</v>
      </c>
      <c r="R116">
        <f>IF(Monopoly!$C$17&gt;J116,MIN(P116,Monopoly!$C$22),0)</f>
        <v>41.851851851851855</v>
      </c>
      <c r="S116">
        <f>IF(Monopoly!$C$17&gt;J116,MAX(Monopoly!$C$22-P116,0),0)</f>
        <v>0</v>
      </c>
      <c r="T116">
        <f>IF(Monopoly!$C$17&gt;J116,MAX(P116-Monopoly!$C$22,0),0)</f>
        <v>18.148148148148145</v>
      </c>
      <c r="U116">
        <f>IF(Monopoly!$C$17=0,IF($J116&lt;'hidden workings'!$C$9,'hidden workings'!$D$9,N116),0)</f>
        <v>0</v>
      </c>
      <c r="V116">
        <f>IF(AND(Monopoly!$C$17=0,$J116&lt;'hidden workings'!$C$9),'hidden workings'!$E$9-'hidden workings'!$D$9,0)</f>
        <v>0</v>
      </c>
      <c r="W116">
        <f>+Monopoly!$C$10+Monopoly!$C$11*J116</f>
        <v>67.20000000000005</v>
      </c>
      <c r="X116">
        <f>+Monopoly!$C$10+2*Monopoly!$C$11*J116</f>
        <v>44.4000000000001</v>
      </c>
    </row>
    <row r="117" spans="10:24" ht="12.75">
      <c r="J117">
        <f t="shared" si="2"/>
        <v>22.99999999999995</v>
      </c>
      <c r="K117">
        <f>+'hidden workings'!$A$13+'hidden workings'!$C$13*J117+'hidden workings'!$E$13*J117^2+'hidden workings'!$G$13*J117^3</f>
        <v>1058.0777777777764</v>
      </c>
      <c r="L117">
        <f>+'hidden workings'!$A$15+'hidden workings'!$C$15*J117+'hidden workings'!$E$15*J117^2+'hidden workings'!$G$15*J117^3</f>
        <v>26.966666666666654</v>
      </c>
      <c r="M117">
        <f>+'hidden workings'!$A$17+'hidden workings'!$C$17*J117+'hidden workings'!$E$17*J117^2+'hidden workings'!$G$17*J117^3</f>
        <v>702.5222222222208</v>
      </c>
      <c r="N117">
        <f>+'hidden workings'!$A$19+'hidden workings'!$C$19*J117+'hidden workings'!$E$19*J117^2+'hidden workings'!$G$19*J117^3</f>
        <v>30.54444444444445</v>
      </c>
      <c r="O117">
        <f>+'hidden workings'!$A$21+'hidden workings'!$C$21*J117+'hidden workings'!$E$21*J117^2+'hidden workings'!$G$21/J117</f>
        <v>46.003381642512124</v>
      </c>
      <c r="P117">
        <f>IF(J117&lt;Monopoly!$C$17,Monopoly!$C$18,0)</f>
        <v>60</v>
      </c>
      <c r="R117">
        <f>IF(Monopoly!$C$17&gt;J117,MIN(P117,Monopoly!$C$22),0)</f>
        <v>41.851851851851855</v>
      </c>
      <c r="S117">
        <f>IF(Monopoly!$C$17&gt;J117,MAX(Monopoly!$C$22-P117,0),0)</f>
        <v>0</v>
      </c>
      <c r="T117">
        <f>IF(Monopoly!$C$17&gt;J117,MAX(P117-Monopoly!$C$22,0),0)</f>
        <v>18.148148148148145</v>
      </c>
      <c r="U117">
        <f>IF(Monopoly!$C$17=0,IF($J117&lt;'hidden workings'!$C$9,'hidden workings'!$D$9,N117),0)</f>
        <v>0</v>
      </c>
      <c r="V117">
        <f>IF(AND(Monopoly!$C$17=0,$J117&lt;'hidden workings'!$C$9),'hidden workings'!$E$9-'hidden workings'!$D$9,0)</f>
        <v>0</v>
      </c>
      <c r="W117">
        <f>+Monopoly!$C$10+Monopoly!$C$11*J117</f>
        <v>67.00000000000006</v>
      </c>
      <c r="X117">
        <f>+Monopoly!$C$10+2*Monopoly!$C$11*J117</f>
        <v>44.0000000000001</v>
      </c>
    </row>
    <row r="118" spans="10:24" ht="12.75">
      <c r="J118">
        <f t="shared" si="2"/>
        <v>23.19999999999995</v>
      </c>
      <c r="K118">
        <f>+'hidden workings'!$A$13+'hidden workings'!$C$13*J118+'hidden workings'!$E$13*J118^2+'hidden workings'!$G$13*J118^3</f>
        <v>1063.4751999999987</v>
      </c>
      <c r="L118">
        <f>+'hidden workings'!$A$15+'hidden workings'!$C$15*J118+'hidden workings'!$E$15*J118^2+'hidden workings'!$G$15*J118^3</f>
        <v>27.007999999999985</v>
      </c>
      <c r="M118">
        <f>+'hidden workings'!$A$17+'hidden workings'!$C$17*J118+'hidden workings'!$E$17*J118^2+'hidden workings'!$G$17*J118^3</f>
        <v>707.9196444444431</v>
      </c>
      <c r="N118">
        <f>+'hidden workings'!$A$19+'hidden workings'!$C$19*J118+'hidden workings'!$E$19*J118^2+'hidden workings'!$G$19*J118^3</f>
        <v>30.513777777777786</v>
      </c>
      <c r="O118">
        <f>+'hidden workings'!$A$21+'hidden workings'!$C$21*J118+'hidden workings'!$E$21*J118^2+'hidden workings'!$G$21/J118</f>
        <v>45.83944827586212</v>
      </c>
      <c r="P118">
        <f>IF(J118&lt;Monopoly!$C$17,Monopoly!$C$18,0)</f>
        <v>60</v>
      </c>
      <c r="R118">
        <f>IF(Monopoly!$C$17&gt;J118,MIN(P118,Monopoly!$C$22),0)</f>
        <v>41.851851851851855</v>
      </c>
      <c r="S118">
        <f>IF(Monopoly!$C$17&gt;J118,MAX(Monopoly!$C$22-P118,0),0)</f>
        <v>0</v>
      </c>
      <c r="T118">
        <f>IF(Monopoly!$C$17&gt;J118,MAX(P118-Monopoly!$C$22,0),0)</f>
        <v>18.148148148148145</v>
      </c>
      <c r="U118">
        <f>IF(Monopoly!$C$17=0,IF($J118&lt;'hidden workings'!$C$9,'hidden workings'!$D$9,N118),0)</f>
        <v>0</v>
      </c>
      <c r="V118">
        <f>IF(AND(Monopoly!$C$17=0,$J118&lt;'hidden workings'!$C$9),'hidden workings'!$E$9-'hidden workings'!$D$9,0)</f>
        <v>0</v>
      </c>
      <c r="W118">
        <f>+Monopoly!$C$10+Monopoly!$C$11*J118</f>
        <v>66.80000000000005</v>
      </c>
      <c r="X118">
        <f>+Monopoly!$C$10+2*Monopoly!$C$11*J118</f>
        <v>43.6000000000001</v>
      </c>
    </row>
    <row r="119" spans="10:24" ht="12.75">
      <c r="J119">
        <f t="shared" si="2"/>
        <v>23.39999999999995</v>
      </c>
      <c r="K119">
        <f>+'hidden workings'!$A$13+'hidden workings'!$C$13*J119+'hidden workings'!$E$13*J119^2+'hidden workings'!$G$13*J119^3</f>
        <v>1068.8811555555544</v>
      </c>
      <c r="L119">
        <f>+'hidden workings'!$A$15+'hidden workings'!$C$15*J119+'hidden workings'!$E$15*J119^2+'hidden workings'!$G$15*J119^3</f>
        <v>27.051999999999982</v>
      </c>
      <c r="M119">
        <f>+'hidden workings'!$A$17+'hidden workings'!$C$17*J119+'hidden workings'!$E$17*J119^2+'hidden workings'!$G$17*J119^3</f>
        <v>713.3255999999986</v>
      </c>
      <c r="N119">
        <f>+'hidden workings'!$A$19+'hidden workings'!$C$19*J119+'hidden workings'!$E$19*J119^2+'hidden workings'!$G$19*J119^3</f>
        <v>30.48400000000001</v>
      </c>
      <c r="O119">
        <f>+'hidden workings'!$A$21+'hidden workings'!$C$21*J119+'hidden workings'!$E$21*J119^2+'hidden workings'!$G$21/J119</f>
        <v>45.67868186134858</v>
      </c>
      <c r="P119">
        <f>IF(J119&lt;Monopoly!$C$17,Monopoly!$C$18,0)</f>
        <v>60</v>
      </c>
      <c r="R119">
        <f>IF(Monopoly!$C$17&gt;J119,MIN(P119,Monopoly!$C$22),0)</f>
        <v>41.851851851851855</v>
      </c>
      <c r="S119">
        <f>IF(Monopoly!$C$17&gt;J119,MAX(Monopoly!$C$22-P119,0),0)</f>
        <v>0</v>
      </c>
      <c r="T119">
        <f>IF(Monopoly!$C$17&gt;J119,MAX(P119-Monopoly!$C$22,0),0)</f>
        <v>18.148148148148145</v>
      </c>
      <c r="U119">
        <f>IF(Monopoly!$C$17=0,IF($J119&lt;'hidden workings'!$C$9,'hidden workings'!$D$9,N119),0)</f>
        <v>0</v>
      </c>
      <c r="V119">
        <f>IF(AND(Monopoly!$C$17=0,$J119&lt;'hidden workings'!$C$9),'hidden workings'!$E$9-'hidden workings'!$D$9,0)</f>
        <v>0</v>
      </c>
      <c r="W119">
        <f>+Monopoly!$C$10+Monopoly!$C$11*J119</f>
        <v>66.60000000000005</v>
      </c>
      <c r="X119">
        <f>+Monopoly!$C$10+2*Monopoly!$C$11*J119</f>
        <v>43.2000000000001</v>
      </c>
    </row>
    <row r="120" spans="10:24" ht="12.75">
      <c r="J120">
        <f t="shared" si="2"/>
        <v>23.599999999999948</v>
      </c>
      <c r="K120">
        <f>+'hidden workings'!$A$13+'hidden workings'!$C$13*J120+'hidden workings'!$E$13*J120^2+'hidden workings'!$G$13*J120^3</f>
        <v>1074.2961777777764</v>
      </c>
      <c r="L120">
        <f>+'hidden workings'!$A$15+'hidden workings'!$C$15*J120+'hidden workings'!$E$15*J120^2+'hidden workings'!$G$15*J120^3</f>
        <v>27.09866666666665</v>
      </c>
      <c r="M120">
        <f>+'hidden workings'!$A$17+'hidden workings'!$C$17*J120+'hidden workings'!$E$17*J120^2+'hidden workings'!$G$17*J120^3</f>
        <v>718.7406222222208</v>
      </c>
      <c r="N120">
        <f>+'hidden workings'!$A$19+'hidden workings'!$C$19*J120+'hidden workings'!$E$19*J120^2+'hidden workings'!$G$19*J120^3</f>
        <v>30.45511111111112</v>
      </c>
      <c r="O120">
        <f>+'hidden workings'!$A$21+'hidden workings'!$C$21*J120+'hidden workings'!$E$21*J120^2+'hidden workings'!$G$21/J120</f>
        <v>45.521024482109276</v>
      </c>
      <c r="P120">
        <f>IF(J120&lt;Monopoly!$C$17,Monopoly!$C$18,0)</f>
        <v>60</v>
      </c>
      <c r="R120">
        <f>IF(Monopoly!$C$17&gt;J120,MIN(P120,Monopoly!$C$22),0)</f>
        <v>41.851851851851855</v>
      </c>
      <c r="S120">
        <f>IF(Monopoly!$C$17&gt;J120,MAX(Monopoly!$C$22-P120,0),0)</f>
        <v>0</v>
      </c>
      <c r="T120">
        <f>IF(Monopoly!$C$17&gt;J120,MAX(P120-Monopoly!$C$22,0),0)</f>
        <v>18.148148148148145</v>
      </c>
      <c r="U120">
        <f>IF(Monopoly!$C$17=0,IF($J120&lt;'hidden workings'!$C$9,'hidden workings'!$D$9,N120),0)</f>
        <v>0</v>
      </c>
      <c r="V120">
        <f>IF(AND(Monopoly!$C$17=0,$J120&lt;'hidden workings'!$C$9),'hidden workings'!$E$9-'hidden workings'!$D$9,0)</f>
        <v>0</v>
      </c>
      <c r="W120">
        <f>+Monopoly!$C$10+Monopoly!$C$11*J120</f>
        <v>66.40000000000005</v>
      </c>
      <c r="X120">
        <f>+Monopoly!$C$10+2*Monopoly!$C$11*J120</f>
        <v>42.800000000000104</v>
      </c>
    </row>
    <row r="121" spans="10:24" ht="12.75">
      <c r="J121">
        <f t="shared" si="2"/>
        <v>23.799999999999947</v>
      </c>
      <c r="K121">
        <f>+'hidden workings'!$A$13+'hidden workings'!$C$13*J121+'hidden workings'!$E$13*J121^2+'hidden workings'!$G$13*J121^3</f>
        <v>1079.7207999999987</v>
      </c>
      <c r="L121">
        <f>+'hidden workings'!$A$15+'hidden workings'!$C$15*J121+'hidden workings'!$E$15*J121^2+'hidden workings'!$G$15*J121^3</f>
        <v>27.147999999999985</v>
      </c>
      <c r="M121">
        <f>+'hidden workings'!$A$17+'hidden workings'!$C$17*J121+'hidden workings'!$E$17*J121^2+'hidden workings'!$G$17*J121^3</f>
        <v>724.165244444443</v>
      </c>
      <c r="N121">
        <f>+'hidden workings'!$A$19+'hidden workings'!$C$19*J121+'hidden workings'!$E$19*J121^2+'hidden workings'!$G$19*J121^3</f>
        <v>30.42711111111112</v>
      </c>
      <c r="O121">
        <f>+'hidden workings'!$A$21+'hidden workings'!$C$21*J121+'hidden workings'!$E$21*J121^2+'hidden workings'!$G$21/J121</f>
        <v>45.36642016806728</v>
      </c>
      <c r="P121">
        <f>IF(J121&lt;Monopoly!$C$17,Monopoly!$C$18,0)</f>
        <v>60</v>
      </c>
      <c r="R121">
        <f>IF(Monopoly!$C$17&gt;J121,MIN(P121,Monopoly!$C$22),0)</f>
        <v>41.851851851851855</v>
      </c>
      <c r="S121">
        <f>IF(Monopoly!$C$17&gt;J121,MAX(Monopoly!$C$22-P121,0),0)</f>
        <v>0</v>
      </c>
      <c r="T121">
        <f>IF(Monopoly!$C$17&gt;J121,MAX(P121-Monopoly!$C$22,0),0)</f>
        <v>18.148148148148145</v>
      </c>
      <c r="U121">
        <f>IF(Monopoly!$C$17=0,IF($J121&lt;'hidden workings'!$C$9,'hidden workings'!$D$9,N121),0)</f>
        <v>0</v>
      </c>
      <c r="V121">
        <f>IF(AND(Monopoly!$C$17=0,$J121&lt;'hidden workings'!$C$9),'hidden workings'!$E$9-'hidden workings'!$D$9,0)</f>
        <v>0</v>
      </c>
      <c r="W121">
        <f>+Monopoly!$C$10+Monopoly!$C$11*J121</f>
        <v>66.20000000000005</v>
      </c>
      <c r="X121">
        <f>+Monopoly!$C$10+2*Monopoly!$C$11*J121</f>
        <v>42.400000000000105</v>
      </c>
    </row>
    <row r="122" spans="10:24" ht="12.75">
      <c r="J122">
        <f t="shared" si="2"/>
        <v>23.999999999999947</v>
      </c>
      <c r="K122">
        <f>+'hidden workings'!$A$13+'hidden workings'!$C$13*J122+'hidden workings'!$E$13*J122^2+'hidden workings'!$G$13*J122^3</f>
        <v>1085.1555555555542</v>
      </c>
      <c r="L122">
        <f>+'hidden workings'!$A$15+'hidden workings'!$C$15*J122+'hidden workings'!$E$15*J122^2+'hidden workings'!$G$15*J122^3</f>
        <v>27.199999999999985</v>
      </c>
      <c r="M122">
        <f>+'hidden workings'!$A$17+'hidden workings'!$C$17*J122+'hidden workings'!$E$17*J122^2+'hidden workings'!$G$17*J122^3</f>
        <v>729.5999999999985</v>
      </c>
      <c r="N122">
        <f>+'hidden workings'!$A$19+'hidden workings'!$C$19*J122+'hidden workings'!$E$19*J122^2+'hidden workings'!$G$19*J122^3</f>
        <v>30.40000000000001</v>
      </c>
      <c r="O122">
        <f>+'hidden workings'!$A$21+'hidden workings'!$C$21*J122+'hidden workings'!$E$21*J122^2+'hidden workings'!$G$21/J122</f>
        <v>45.214814814814865</v>
      </c>
      <c r="P122">
        <f>IF(J122&lt;Monopoly!$C$17,Monopoly!$C$18,0)</f>
        <v>60</v>
      </c>
      <c r="R122">
        <f>IF(Monopoly!$C$17&gt;J122,MIN(P122,Monopoly!$C$22),0)</f>
        <v>41.851851851851855</v>
      </c>
      <c r="S122">
        <f>IF(Monopoly!$C$17&gt;J122,MAX(Monopoly!$C$22-P122,0),0)</f>
        <v>0</v>
      </c>
      <c r="T122">
        <f>IF(Monopoly!$C$17&gt;J122,MAX(P122-Monopoly!$C$22,0),0)</f>
        <v>18.148148148148145</v>
      </c>
      <c r="U122">
        <f>IF(Monopoly!$C$17=0,IF($J122&lt;'hidden workings'!$C$9,'hidden workings'!$D$9,N122),0)</f>
        <v>0</v>
      </c>
      <c r="V122">
        <f>IF(AND(Monopoly!$C$17=0,$J122&lt;'hidden workings'!$C$9),'hidden workings'!$E$9-'hidden workings'!$D$9,0)</f>
        <v>0</v>
      </c>
      <c r="W122">
        <f>+Monopoly!$C$10+Monopoly!$C$11*J122</f>
        <v>66.00000000000006</v>
      </c>
      <c r="X122">
        <f>+Monopoly!$C$10+2*Monopoly!$C$11*J122</f>
        <v>42.00000000000011</v>
      </c>
    </row>
    <row r="123" spans="10:24" ht="12.75">
      <c r="J123">
        <f t="shared" si="2"/>
        <v>24.199999999999946</v>
      </c>
      <c r="K123">
        <f>+'hidden workings'!$A$13+'hidden workings'!$C$13*J123+'hidden workings'!$E$13*J123^2+'hidden workings'!$G$13*J123^3</f>
        <v>1090.6009777777765</v>
      </c>
      <c r="L123">
        <f>+'hidden workings'!$A$15+'hidden workings'!$C$15*J123+'hidden workings'!$E$15*J123^2+'hidden workings'!$G$15*J123^3</f>
        <v>27.254666666666644</v>
      </c>
      <c r="M123">
        <f>+'hidden workings'!$A$17+'hidden workings'!$C$17*J123+'hidden workings'!$E$17*J123^2+'hidden workings'!$G$17*J123^3</f>
        <v>735.0454222222206</v>
      </c>
      <c r="N123">
        <f>+'hidden workings'!$A$19+'hidden workings'!$C$19*J123+'hidden workings'!$E$19*J123^2+'hidden workings'!$G$19*J123^3</f>
        <v>30.373777777777782</v>
      </c>
      <c r="O123">
        <f>+'hidden workings'!$A$21+'hidden workings'!$C$21*J123+'hidden workings'!$E$21*J123^2+'hidden workings'!$G$21/J123</f>
        <v>45.066156106519784</v>
      </c>
      <c r="P123">
        <f>IF(J123&lt;Monopoly!$C$17,Monopoly!$C$18,0)</f>
        <v>60</v>
      </c>
      <c r="R123">
        <f>IF(Monopoly!$C$17&gt;J123,MIN(P123,Monopoly!$C$22),0)</f>
        <v>41.851851851851855</v>
      </c>
      <c r="S123">
        <f>IF(Monopoly!$C$17&gt;J123,MAX(Monopoly!$C$22-P123,0),0)</f>
        <v>0</v>
      </c>
      <c r="T123">
        <f>IF(Monopoly!$C$17&gt;J123,MAX(P123-Monopoly!$C$22,0),0)</f>
        <v>18.148148148148145</v>
      </c>
      <c r="U123">
        <f>IF(Monopoly!$C$17=0,IF($J123&lt;'hidden workings'!$C$9,'hidden workings'!$D$9,N123),0)</f>
        <v>0</v>
      </c>
      <c r="V123">
        <f>IF(AND(Monopoly!$C$17=0,$J123&lt;'hidden workings'!$C$9),'hidden workings'!$E$9-'hidden workings'!$D$9,0)</f>
        <v>0</v>
      </c>
      <c r="W123">
        <f>+Monopoly!$C$10+Monopoly!$C$11*J123</f>
        <v>65.80000000000005</v>
      </c>
      <c r="X123">
        <f>+Monopoly!$C$10+2*Monopoly!$C$11*J123</f>
        <v>41.60000000000011</v>
      </c>
    </row>
    <row r="124" spans="10:24" ht="12.75">
      <c r="J124">
        <f t="shared" si="2"/>
        <v>24.399999999999945</v>
      </c>
      <c r="K124">
        <f>+'hidden workings'!$A$13+'hidden workings'!$C$13*J124+'hidden workings'!$E$13*J124^2+'hidden workings'!$G$13*J124^3</f>
        <v>1096.0575999999987</v>
      </c>
      <c r="L124">
        <f>+'hidden workings'!$A$15+'hidden workings'!$C$15*J124+'hidden workings'!$E$15*J124^2+'hidden workings'!$G$15*J124^3</f>
        <v>27.311999999999976</v>
      </c>
      <c r="M124">
        <f>+'hidden workings'!$A$17+'hidden workings'!$C$17*J124+'hidden workings'!$E$17*J124^2+'hidden workings'!$G$17*J124^3</f>
        <v>740.5020444444431</v>
      </c>
      <c r="N124">
        <f>+'hidden workings'!$A$19+'hidden workings'!$C$19*J124+'hidden workings'!$E$19*J124^2+'hidden workings'!$G$19*J124^3</f>
        <v>30.348444444444446</v>
      </c>
      <c r="O124">
        <f>+'hidden workings'!$A$21+'hidden workings'!$C$21*J124+'hidden workings'!$E$21*J124^2+'hidden workings'!$G$21/J124</f>
        <v>44.920393442622995</v>
      </c>
      <c r="P124">
        <f>IF(J124&lt;Monopoly!$C$17,Monopoly!$C$18,0)</f>
        <v>60</v>
      </c>
      <c r="R124">
        <f>IF(Monopoly!$C$17&gt;J124,MIN(P124,Monopoly!$C$22),0)</f>
        <v>41.851851851851855</v>
      </c>
      <c r="S124">
        <f>IF(Monopoly!$C$17&gt;J124,MAX(Monopoly!$C$22-P124,0),0)</f>
        <v>0</v>
      </c>
      <c r="T124">
        <f>IF(Monopoly!$C$17&gt;J124,MAX(P124-Monopoly!$C$22,0),0)</f>
        <v>18.148148148148145</v>
      </c>
      <c r="U124">
        <f>IF(Monopoly!$C$17=0,IF($J124&lt;'hidden workings'!$C$9,'hidden workings'!$D$9,N124),0)</f>
        <v>0</v>
      </c>
      <c r="V124">
        <f>IF(AND(Monopoly!$C$17=0,$J124&lt;'hidden workings'!$C$9),'hidden workings'!$E$9-'hidden workings'!$D$9,0)</f>
        <v>0</v>
      </c>
      <c r="W124">
        <f>+Monopoly!$C$10+Monopoly!$C$11*J124</f>
        <v>65.60000000000005</v>
      </c>
      <c r="X124">
        <f>+Monopoly!$C$10+2*Monopoly!$C$11*J124</f>
        <v>41.20000000000011</v>
      </c>
    </row>
    <row r="125" spans="10:24" ht="12.75">
      <c r="J125">
        <f t="shared" si="2"/>
        <v>24.599999999999945</v>
      </c>
      <c r="K125">
        <f>+'hidden workings'!$A$13+'hidden workings'!$C$13*J125+'hidden workings'!$E$13*J125^2+'hidden workings'!$G$13*J125^3</f>
        <v>1101.525955555554</v>
      </c>
      <c r="L125">
        <f>+'hidden workings'!$A$15+'hidden workings'!$C$15*J125+'hidden workings'!$E$15*J125^2+'hidden workings'!$G$15*J125^3</f>
        <v>27.371999999999975</v>
      </c>
      <c r="M125">
        <f>+'hidden workings'!$A$17+'hidden workings'!$C$17*J125+'hidden workings'!$E$17*J125^2+'hidden workings'!$G$17*J125^3</f>
        <v>745.9703999999983</v>
      </c>
      <c r="N125">
        <f>+'hidden workings'!$A$19+'hidden workings'!$C$19*J125+'hidden workings'!$E$19*J125^2+'hidden workings'!$G$19*J125^3</f>
        <v>30.324000000000005</v>
      </c>
      <c r="O125">
        <f>+'hidden workings'!$A$21+'hidden workings'!$C$21*J125+'hidden workings'!$E$21*J125^2+'hidden workings'!$G$21/J125</f>
        <v>44.77747786811206</v>
      </c>
      <c r="P125">
        <f>IF(J125&lt;Monopoly!$C$17,Monopoly!$C$18,0)</f>
        <v>60</v>
      </c>
      <c r="R125">
        <f>IF(Monopoly!$C$17&gt;J125,MIN(P125,Monopoly!$C$22),0)</f>
        <v>41.851851851851855</v>
      </c>
      <c r="S125">
        <f>IF(Monopoly!$C$17&gt;J125,MAX(Monopoly!$C$22-P125,0),0)</f>
        <v>0</v>
      </c>
      <c r="T125">
        <f>IF(Monopoly!$C$17&gt;J125,MAX(P125-Monopoly!$C$22,0),0)</f>
        <v>18.148148148148145</v>
      </c>
      <c r="U125">
        <f>IF(Monopoly!$C$17=0,IF($J125&lt;'hidden workings'!$C$9,'hidden workings'!$D$9,N125),0)</f>
        <v>0</v>
      </c>
      <c r="V125">
        <f>IF(AND(Monopoly!$C$17=0,$J125&lt;'hidden workings'!$C$9),'hidden workings'!$E$9-'hidden workings'!$D$9,0)</f>
        <v>0</v>
      </c>
      <c r="W125">
        <f>+Monopoly!$C$10+Monopoly!$C$11*J125</f>
        <v>65.40000000000006</v>
      </c>
      <c r="X125">
        <f>+Monopoly!$C$10+2*Monopoly!$C$11*J125</f>
        <v>40.80000000000011</v>
      </c>
    </row>
    <row r="126" spans="10:24" ht="12.75">
      <c r="J126">
        <f t="shared" si="2"/>
        <v>24.799999999999944</v>
      </c>
      <c r="K126">
        <f>+'hidden workings'!$A$13+'hidden workings'!$C$13*J126+'hidden workings'!$E$13*J126^2+'hidden workings'!$G$13*J126^3</f>
        <v>1107.0065777777763</v>
      </c>
      <c r="L126">
        <f>+'hidden workings'!$A$15+'hidden workings'!$C$15*J126+'hidden workings'!$E$15*J126^2+'hidden workings'!$G$15*J126^3</f>
        <v>27.434666666666644</v>
      </c>
      <c r="M126">
        <f>+'hidden workings'!$A$17+'hidden workings'!$C$17*J126+'hidden workings'!$E$17*J126^2+'hidden workings'!$G$17*J126^3</f>
        <v>751.4510222222207</v>
      </c>
      <c r="N126">
        <f>+'hidden workings'!$A$19+'hidden workings'!$C$19*J126+'hidden workings'!$E$19*J126^2+'hidden workings'!$G$19*J126^3</f>
        <v>30.300444444444448</v>
      </c>
      <c r="O126">
        <f>+'hidden workings'!$A$21+'hidden workings'!$C$21*J126+'hidden workings'!$E$21*J126^2+'hidden workings'!$G$21/J126</f>
        <v>44.637362007168505</v>
      </c>
      <c r="P126">
        <f>IF(J126&lt;Monopoly!$C$17,Monopoly!$C$18,0)</f>
        <v>60</v>
      </c>
      <c r="R126">
        <f>IF(Monopoly!$C$17&gt;J126,MIN(P126,Monopoly!$C$22),0)</f>
        <v>41.851851851851855</v>
      </c>
      <c r="S126">
        <f>IF(Monopoly!$C$17&gt;J126,MAX(Monopoly!$C$22-P126,0),0)</f>
        <v>0</v>
      </c>
      <c r="T126">
        <f>IF(Monopoly!$C$17&gt;J126,MAX(P126-Monopoly!$C$22,0),0)</f>
        <v>18.148148148148145</v>
      </c>
      <c r="U126">
        <f>IF(Monopoly!$C$17=0,IF($J126&lt;'hidden workings'!$C$9,'hidden workings'!$D$9,N126),0)</f>
        <v>0</v>
      </c>
      <c r="V126">
        <f>IF(AND(Monopoly!$C$17=0,$J126&lt;'hidden workings'!$C$9),'hidden workings'!$E$9-'hidden workings'!$D$9,0)</f>
        <v>0</v>
      </c>
      <c r="W126">
        <f>+Monopoly!$C$10+Monopoly!$C$11*J126</f>
        <v>65.20000000000006</v>
      </c>
      <c r="X126">
        <f>+Monopoly!$C$10+2*Monopoly!$C$11*J126</f>
        <v>40.40000000000011</v>
      </c>
    </row>
    <row r="127" spans="10:24" ht="12.75">
      <c r="J127">
        <f t="shared" si="2"/>
        <v>24.999999999999943</v>
      </c>
      <c r="K127">
        <f>+'hidden workings'!$A$13+'hidden workings'!$C$13*J127+'hidden workings'!$E$13*J127^2+'hidden workings'!$G$13*J127^3</f>
        <v>1112.4999999999984</v>
      </c>
      <c r="L127">
        <f>+'hidden workings'!$A$15+'hidden workings'!$C$15*J127+'hidden workings'!$E$15*J127^2+'hidden workings'!$G$15*J127^3</f>
        <v>27.499999999999975</v>
      </c>
      <c r="M127">
        <f>+'hidden workings'!$A$17+'hidden workings'!$C$17*J127+'hidden workings'!$E$17*J127^2+'hidden workings'!$G$17*J127^3</f>
        <v>756.9444444444429</v>
      </c>
      <c r="N127">
        <f>+'hidden workings'!$A$19+'hidden workings'!$C$19*J127+'hidden workings'!$E$19*J127^2+'hidden workings'!$G$19*J127^3</f>
        <v>30.277777777777782</v>
      </c>
      <c r="O127">
        <f>+'hidden workings'!$A$21+'hidden workings'!$C$21*J127+'hidden workings'!$E$21*J127^2+'hidden workings'!$G$21/J127</f>
        <v>44.50000000000004</v>
      </c>
      <c r="P127">
        <f>IF(J127&lt;Monopoly!$C$17,Monopoly!$C$18,0)</f>
        <v>60</v>
      </c>
      <c r="R127">
        <f>IF(Monopoly!$C$17&gt;J127,MIN(P127,Monopoly!$C$22),0)</f>
        <v>41.851851851851855</v>
      </c>
      <c r="S127">
        <f>IF(Monopoly!$C$17&gt;J127,MAX(Monopoly!$C$22-P127,0),0)</f>
        <v>0</v>
      </c>
      <c r="T127">
        <f>IF(Monopoly!$C$17&gt;J127,MAX(P127-Monopoly!$C$22,0),0)</f>
        <v>18.148148148148145</v>
      </c>
      <c r="U127">
        <f>IF(Monopoly!$C$17=0,IF($J127&lt;'hidden workings'!$C$9,'hidden workings'!$D$9,N127),0)</f>
        <v>0</v>
      </c>
      <c r="V127">
        <f>IF(AND(Monopoly!$C$17=0,$J127&lt;'hidden workings'!$C$9),'hidden workings'!$E$9-'hidden workings'!$D$9,0)</f>
        <v>0</v>
      </c>
      <c r="W127">
        <f>+Monopoly!$C$10+Monopoly!$C$11*J127</f>
        <v>65.00000000000006</v>
      </c>
      <c r="X127">
        <f>+Monopoly!$C$10+2*Monopoly!$C$11*J127</f>
        <v>40.000000000000114</v>
      </c>
    </row>
    <row r="128" spans="10:24" ht="12.75">
      <c r="J128">
        <f t="shared" si="2"/>
        <v>25.199999999999942</v>
      </c>
      <c r="K128">
        <f>+'hidden workings'!$A$13+'hidden workings'!$C$13*J128+'hidden workings'!$E$13*J128^2+'hidden workings'!$G$13*J128^3</f>
        <v>1118.006755555554</v>
      </c>
      <c r="L128">
        <f>+'hidden workings'!$A$15+'hidden workings'!$C$15*J128+'hidden workings'!$E$15*J128^2+'hidden workings'!$G$15*J128^3</f>
        <v>27.567999999999973</v>
      </c>
      <c r="M128">
        <f>+'hidden workings'!$A$17+'hidden workings'!$C$17*J128+'hidden workings'!$E$17*J128^2+'hidden workings'!$G$17*J128^3</f>
        <v>762.4511999999984</v>
      </c>
      <c r="N128">
        <f>+'hidden workings'!$A$19+'hidden workings'!$C$19*J128+'hidden workings'!$E$19*J128^2+'hidden workings'!$G$19*J128^3</f>
        <v>30.256000000000004</v>
      </c>
      <c r="O128">
        <f>+'hidden workings'!$A$21+'hidden workings'!$C$21*J128+'hidden workings'!$E$21*J128^2+'hidden workings'!$G$21/J128</f>
        <v>44.365347442680815</v>
      </c>
      <c r="P128">
        <f>IF(J128&lt;Monopoly!$C$17,Monopoly!$C$18,0)</f>
        <v>60</v>
      </c>
      <c r="R128">
        <f>IF(Monopoly!$C$17&gt;J128,MIN(P128,Monopoly!$C$22),0)</f>
        <v>41.851851851851855</v>
      </c>
      <c r="S128">
        <f>IF(Monopoly!$C$17&gt;J128,MAX(Monopoly!$C$22-P128,0),0)</f>
        <v>0</v>
      </c>
      <c r="T128">
        <f>IF(Monopoly!$C$17&gt;J128,MAX(P128-Monopoly!$C$22,0),0)</f>
        <v>18.148148148148145</v>
      </c>
      <c r="U128">
        <f>IF(Monopoly!$C$17=0,IF($J128&lt;'hidden workings'!$C$9,'hidden workings'!$D$9,N128),0)</f>
        <v>0</v>
      </c>
      <c r="V128">
        <f>IF(AND(Monopoly!$C$17=0,$J128&lt;'hidden workings'!$C$9),'hidden workings'!$E$9-'hidden workings'!$D$9,0)</f>
        <v>0</v>
      </c>
      <c r="W128">
        <f>+Monopoly!$C$10+Monopoly!$C$11*J128</f>
        <v>64.80000000000005</v>
      </c>
      <c r="X128">
        <f>+Monopoly!$C$10+2*Monopoly!$C$11*J128</f>
        <v>39.600000000000115</v>
      </c>
    </row>
    <row r="129" spans="10:24" ht="12.75">
      <c r="J129">
        <f t="shared" si="2"/>
        <v>25.39999999999994</v>
      </c>
      <c r="K129">
        <f>+'hidden workings'!$A$13+'hidden workings'!$C$13*J129+'hidden workings'!$E$13*J129^2+'hidden workings'!$G$13*J129^3</f>
        <v>1123.5273777777763</v>
      </c>
      <c r="L129">
        <f>+'hidden workings'!$A$15+'hidden workings'!$C$15*J129+'hidden workings'!$E$15*J129^2+'hidden workings'!$G$15*J129^3</f>
        <v>27.638666666666637</v>
      </c>
      <c r="M129">
        <f>+'hidden workings'!$A$17+'hidden workings'!$C$17*J129+'hidden workings'!$E$17*J129^2+'hidden workings'!$G$17*J129^3</f>
        <v>767.9718222222206</v>
      </c>
      <c r="N129">
        <f>+'hidden workings'!$A$19+'hidden workings'!$C$19*J129+'hidden workings'!$E$19*J129^2+'hidden workings'!$G$19*J129^3</f>
        <v>30.235111111111113</v>
      </c>
      <c r="O129">
        <f>+'hidden workings'!$A$21+'hidden workings'!$C$21*J129+'hidden workings'!$E$21*J129^2+'hidden workings'!$G$21/J129</f>
        <v>44.23336132983381</v>
      </c>
      <c r="P129">
        <f>IF(J129&lt;Monopoly!$C$17,Monopoly!$C$18,0)</f>
        <v>60</v>
      </c>
      <c r="R129">
        <f>IF(Monopoly!$C$17&gt;J129,MIN(P129,Monopoly!$C$22),0)</f>
        <v>41.851851851851855</v>
      </c>
      <c r="S129">
        <f>IF(Monopoly!$C$17&gt;J129,MAX(Monopoly!$C$22-P129,0),0)</f>
        <v>0</v>
      </c>
      <c r="T129">
        <f>IF(Monopoly!$C$17&gt;J129,MAX(P129-Monopoly!$C$22,0),0)</f>
        <v>18.148148148148145</v>
      </c>
      <c r="U129">
        <f>IF(Monopoly!$C$17=0,IF($J129&lt;'hidden workings'!$C$9,'hidden workings'!$D$9,N129),0)</f>
        <v>0</v>
      </c>
      <c r="V129">
        <f>IF(AND(Monopoly!$C$17=0,$J129&lt;'hidden workings'!$C$9),'hidden workings'!$E$9-'hidden workings'!$D$9,0)</f>
        <v>0</v>
      </c>
      <c r="W129">
        <f>+Monopoly!$C$10+Monopoly!$C$11*J129</f>
        <v>64.60000000000005</v>
      </c>
      <c r="X129">
        <f>+Monopoly!$C$10+2*Monopoly!$C$11*J129</f>
        <v>39.20000000000012</v>
      </c>
    </row>
    <row r="130" spans="10:24" ht="12.75">
      <c r="J130">
        <f t="shared" si="2"/>
        <v>25.59999999999994</v>
      </c>
      <c r="K130">
        <f>+'hidden workings'!$A$13+'hidden workings'!$C$13*J130+'hidden workings'!$E$13*J130^2+'hidden workings'!$G$13*J130^3</f>
        <v>1129.0623999999984</v>
      </c>
      <c r="L130">
        <f>+'hidden workings'!$A$15+'hidden workings'!$C$15*J130+'hidden workings'!$E$15*J130^2+'hidden workings'!$G$15*J130^3</f>
        <v>27.711999999999968</v>
      </c>
      <c r="M130">
        <f>+'hidden workings'!$A$17+'hidden workings'!$C$17*J130+'hidden workings'!$E$17*J130^2+'hidden workings'!$G$17*J130^3</f>
        <v>773.5068444444428</v>
      </c>
      <c r="N130">
        <f>+'hidden workings'!$A$19+'hidden workings'!$C$19*J130+'hidden workings'!$E$19*J130^2+'hidden workings'!$G$19*J130^3</f>
        <v>30.215111111111113</v>
      </c>
      <c r="O130">
        <f>+'hidden workings'!$A$21+'hidden workings'!$C$21*J130+'hidden workings'!$E$21*J130^2+'hidden workings'!$G$21/J130</f>
        <v>44.10400000000004</v>
      </c>
      <c r="P130">
        <f>IF(J130&lt;Monopoly!$C$17,Monopoly!$C$18,0)</f>
        <v>60</v>
      </c>
      <c r="R130">
        <f>IF(Monopoly!$C$17&gt;J130,MIN(P130,Monopoly!$C$22),0)</f>
        <v>41.851851851851855</v>
      </c>
      <c r="S130">
        <f>IF(Monopoly!$C$17&gt;J130,MAX(Monopoly!$C$22-P130,0),0)</f>
        <v>0</v>
      </c>
      <c r="T130">
        <f>IF(Monopoly!$C$17&gt;J130,MAX(P130-Monopoly!$C$22,0),0)</f>
        <v>18.148148148148145</v>
      </c>
      <c r="U130">
        <f>IF(Monopoly!$C$17=0,IF($J130&lt;'hidden workings'!$C$9,'hidden workings'!$D$9,N130),0)</f>
        <v>0</v>
      </c>
      <c r="V130">
        <f>IF(AND(Monopoly!$C$17=0,$J130&lt;'hidden workings'!$C$9),'hidden workings'!$E$9-'hidden workings'!$D$9,0)</f>
        <v>0</v>
      </c>
      <c r="W130">
        <f>+Monopoly!$C$10+Monopoly!$C$11*J130</f>
        <v>64.40000000000006</v>
      </c>
      <c r="X130">
        <f>+Monopoly!$C$10+2*Monopoly!$C$11*J130</f>
        <v>38.80000000000012</v>
      </c>
    </row>
    <row r="131" spans="10:24" ht="12.75">
      <c r="J131">
        <f aca="true" t="shared" si="3" ref="J131:J194">0.2+J130</f>
        <v>25.79999999999994</v>
      </c>
      <c r="K131">
        <f>+'hidden workings'!$A$13+'hidden workings'!$C$13*J131+'hidden workings'!$E$13*J131^2+'hidden workings'!$G$13*J131^3</f>
        <v>1134.6123555555541</v>
      </c>
      <c r="L131">
        <f>+'hidden workings'!$A$15+'hidden workings'!$C$15*J131+'hidden workings'!$E$15*J131^2+'hidden workings'!$G$15*J131^3</f>
        <v>27.78799999999997</v>
      </c>
      <c r="M131">
        <f>+'hidden workings'!$A$17+'hidden workings'!$C$17*J131+'hidden workings'!$E$17*J131^2+'hidden workings'!$G$17*J131^3</f>
        <v>779.0567999999985</v>
      </c>
      <c r="N131">
        <f>+'hidden workings'!$A$19+'hidden workings'!$C$19*J131+'hidden workings'!$E$19*J131^2+'hidden workings'!$G$19*J131^3</f>
        <v>30.196</v>
      </c>
      <c r="O131">
        <f>+'hidden workings'!$A$21+'hidden workings'!$C$21*J131+'hidden workings'!$E$21*J131^2+'hidden workings'!$G$21/J131</f>
        <v>43.97722308354871</v>
      </c>
      <c r="P131">
        <f>IF(J131&lt;Monopoly!$C$17,Monopoly!$C$18,0)</f>
        <v>60</v>
      </c>
      <c r="R131">
        <f>IF(Monopoly!$C$17&gt;J131,MIN(P131,Monopoly!$C$22),0)</f>
        <v>41.851851851851855</v>
      </c>
      <c r="S131">
        <f>IF(Monopoly!$C$17&gt;J131,MAX(Monopoly!$C$22-P131,0),0)</f>
        <v>0</v>
      </c>
      <c r="T131">
        <f>IF(Monopoly!$C$17&gt;J131,MAX(P131-Monopoly!$C$22,0),0)</f>
        <v>18.148148148148145</v>
      </c>
      <c r="U131">
        <f>IF(Monopoly!$C$17=0,IF($J131&lt;'hidden workings'!$C$9,'hidden workings'!$D$9,N131),0)</f>
        <v>0</v>
      </c>
      <c r="V131">
        <f>IF(AND(Monopoly!$C$17=0,$J131&lt;'hidden workings'!$C$9),'hidden workings'!$E$9-'hidden workings'!$D$9,0)</f>
        <v>0</v>
      </c>
      <c r="W131">
        <f>+Monopoly!$C$10+Monopoly!$C$11*J131</f>
        <v>64.20000000000006</v>
      </c>
      <c r="X131">
        <f>+Monopoly!$C$10+2*Monopoly!$C$11*J131</f>
        <v>38.40000000000012</v>
      </c>
    </row>
    <row r="132" spans="10:24" ht="12.75">
      <c r="J132">
        <f t="shared" si="3"/>
        <v>25.99999999999994</v>
      </c>
      <c r="K132">
        <f>+'hidden workings'!$A$13+'hidden workings'!$C$13*J132+'hidden workings'!$E$13*J132^2+'hidden workings'!$G$13*J132^3</f>
        <v>1140.177777777776</v>
      </c>
      <c r="L132">
        <f>+'hidden workings'!$A$15+'hidden workings'!$C$15*J132+'hidden workings'!$E$15*J132^2+'hidden workings'!$G$15*J132^3</f>
        <v>27.866666666666635</v>
      </c>
      <c r="M132">
        <f>+'hidden workings'!$A$17+'hidden workings'!$C$17*J132+'hidden workings'!$E$17*J132^2+'hidden workings'!$G$17*J132^3</f>
        <v>784.6222222222204</v>
      </c>
      <c r="N132">
        <f>+'hidden workings'!$A$19+'hidden workings'!$C$19*J132+'hidden workings'!$E$19*J132^2+'hidden workings'!$G$19*J132^3</f>
        <v>30.17777777777778</v>
      </c>
      <c r="O132">
        <f>+'hidden workings'!$A$21+'hidden workings'!$C$21*J132+'hidden workings'!$E$21*J132^2+'hidden workings'!$G$21/J132</f>
        <v>43.852991452991496</v>
      </c>
      <c r="P132">
        <f>IF(J132&lt;Monopoly!$C$17,Monopoly!$C$18,0)</f>
        <v>60</v>
      </c>
      <c r="R132">
        <f>IF(Monopoly!$C$17&gt;J132,MIN(P132,Monopoly!$C$22),0)</f>
        <v>41.851851851851855</v>
      </c>
      <c r="S132">
        <f>IF(Monopoly!$C$17&gt;J132,MAX(Monopoly!$C$22-P132,0),0)</f>
        <v>0</v>
      </c>
      <c r="T132">
        <f>IF(Monopoly!$C$17&gt;J132,MAX(P132-Monopoly!$C$22,0),0)</f>
        <v>18.148148148148145</v>
      </c>
      <c r="U132">
        <f>IF(Monopoly!$C$17=0,IF($J132&lt;'hidden workings'!$C$9,'hidden workings'!$D$9,N132),0)</f>
        <v>0</v>
      </c>
      <c r="V132">
        <f>IF(AND(Monopoly!$C$17=0,$J132&lt;'hidden workings'!$C$9),'hidden workings'!$E$9-'hidden workings'!$D$9,0)</f>
        <v>0</v>
      </c>
      <c r="W132">
        <f>+Monopoly!$C$10+Monopoly!$C$11*J132</f>
        <v>64.00000000000006</v>
      </c>
      <c r="X132">
        <f>+Monopoly!$C$10+2*Monopoly!$C$11*J132</f>
        <v>38.00000000000012</v>
      </c>
    </row>
    <row r="133" spans="10:24" ht="12.75">
      <c r="J133">
        <f t="shared" si="3"/>
        <v>26.19999999999994</v>
      </c>
      <c r="K133">
        <f>+'hidden workings'!$A$13+'hidden workings'!$C$13*J133+'hidden workings'!$E$13*J133^2+'hidden workings'!$G$13*J133^3</f>
        <v>1145.7591999999984</v>
      </c>
      <c r="L133">
        <f>+'hidden workings'!$A$15+'hidden workings'!$C$15*J133+'hidden workings'!$E$15*J133^2+'hidden workings'!$G$15*J133^3</f>
        <v>27.947999999999965</v>
      </c>
      <c r="M133">
        <f>+'hidden workings'!$A$17+'hidden workings'!$C$17*J133+'hidden workings'!$E$17*J133^2+'hidden workings'!$G$17*J133^3</f>
        <v>790.2036444444427</v>
      </c>
      <c r="N133">
        <f>+'hidden workings'!$A$19+'hidden workings'!$C$19*J133+'hidden workings'!$E$19*J133^2+'hidden workings'!$G$19*J133^3</f>
        <v>30.160444444444444</v>
      </c>
      <c r="O133">
        <f>+'hidden workings'!$A$21+'hidden workings'!$C$21*J133+'hidden workings'!$E$21*J133^2+'hidden workings'!$G$21/J133</f>
        <v>43.731267175572555</v>
      </c>
      <c r="P133">
        <f>IF(J133&lt;Monopoly!$C$17,Monopoly!$C$18,0)</f>
        <v>60</v>
      </c>
      <c r="R133">
        <f>IF(Monopoly!$C$17&gt;J133,MIN(P133,Monopoly!$C$22),0)</f>
        <v>41.851851851851855</v>
      </c>
      <c r="S133">
        <f>IF(Monopoly!$C$17&gt;J133,MAX(Monopoly!$C$22-P133,0),0)</f>
        <v>0</v>
      </c>
      <c r="T133">
        <f>IF(Monopoly!$C$17&gt;J133,MAX(P133-Monopoly!$C$22,0),0)</f>
        <v>18.148148148148145</v>
      </c>
      <c r="U133">
        <f>IF(Monopoly!$C$17=0,IF($J133&lt;'hidden workings'!$C$9,'hidden workings'!$D$9,N133),0)</f>
        <v>0</v>
      </c>
      <c r="V133">
        <f>IF(AND(Monopoly!$C$17=0,$J133&lt;'hidden workings'!$C$9),'hidden workings'!$E$9-'hidden workings'!$D$9,0)</f>
        <v>0</v>
      </c>
      <c r="W133">
        <f>+Monopoly!$C$10+Monopoly!$C$11*J133</f>
        <v>63.80000000000006</v>
      </c>
      <c r="X133">
        <f>+Monopoly!$C$10+2*Monopoly!$C$11*J133</f>
        <v>37.60000000000012</v>
      </c>
    </row>
    <row r="134" spans="10:24" ht="12.75">
      <c r="J134">
        <f t="shared" si="3"/>
        <v>26.399999999999938</v>
      </c>
      <c r="K134">
        <f>+'hidden workings'!$A$13+'hidden workings'!$C$13*J134+'hidden workings'!$E$13*J134^2+'hidden workings'!$G$13*J134^3</f>
        <v>1151.3571555555538</v>
      </c>
      <c r="L134">
        <f>+'hidden workings'!$A$15+'hidden workings'!$C$15*J134+'hidden workings'!$E$15*J134^2+'hidden workings'!$G$15*J134^3</f>
        <v>28.031999999999968</v>
      </c>
      <c r="M134">
        <f>+'hidden workings'!$A$17+'hidden workings'!$C$17*J134+'hidden workings'!$E$17*J134^2+'hidden workings'!$G$17*J134^3</f>
        <v>795.8015999999982</v>
      </c>
      <c r="N134">
        <f>+'hidden workings'!$A$19+'hidden workings'!$C$19*J134+'hidden workings'!$E$19*J134^2+'hidden workings'!$G$19*J134^3</f>
        <v>30.144000000000002</v>
      </c>
      <c r="O134">
        <f>+'hidden workings'!$A$21+'hidden workings'!$C$21*J134+'hidden workings'!$E$21*J134^2+'hidden workings'!$G$21/J134</f>
        <v>43.61201346801351</v>
      </c>
      <c r="P134">
        <f>IF(J134&lt;Monopoly!$C$17,Monopoly!$C$18,0)</f>
        <v>60</v>
      </c>
      <c r="R134">
        <f>IF(Monopoly!$C$17&gt;J134,MIN(P134,Monopoly!$C$22),0)</f>
        <v>41.851851851851855</v>
      </c>
      <c r="S134">
        <f>IF(Monopoly!$C$17&gt;J134,MAX(Monopoly!$C$22-P134,0),0)</f>
        <v>0</v>
      </c>
      <c r="T134">
        <f>IF(Monopoly!$C$17&gt;J134,MAX(P134-Monopoly!$C$22,0),0)</f>
        <v>18.148148148148145</v>
      </c>
      <c r="U134">
        <f>IF(Monopoly!$C$17=0,IF($J134&lt;'hidden workings'!$C$9,'hidden workings'!$D$9,N134),0)</f>
        <v>0</v>
      </c>
      <c r="V134">
        <f>IF(AND(Monopoly!$C$17=0,$J134&lt;'hidden workings'!$C$9),'hidden workings'!$E$9-'hidden workings'!$D$9,0)</f>
        <v>0</v>
      </c>
      <c r="W134">
        <f>+Monopoly!$C$10+Monopoly!$C$11*J134</f>
        <v>63.600000000000065</v>
      </c>
      <c r="X134">
        <f>+Monopoly!$C$10+2*Monopoly!$C$11*J134</f>
        <v>37.200000000000124</v>
      </c>
    </row>
    <row r="135" spans="10:24" ht="12.75">
      <c r="J135">
        <f t="shared" si="3"/>
        <v>26.599999999999937</v>
      </c>
      <c r="K135">
        <f>+'hidden workings'!$A$13+'hidden workings'!$C$13*J135+'hidden workings'!$E$13*J135^2+'hidden workings'!$G$13*J135^3</f>
        <v>1156.972177777776</v>
      </c>
      <c r="L135">
        <f>+'hidden workings'!$A$15+'hidden workings'!$C$15*J135+'hidden workings'!$E$15*J135^2+'hidden workings'!$G$15*J135^3</f>
        <v>28.11866666666663</v>
      </c>
      <c r="M135">
        <f>+'hidden workings'!$A$17+'hidden workings'!$C$17*J135+'hidden workings'!$E$17*J135^2+'hidden workings'!$G$17*J135^3</f>
        <v>801.4166222222204</v>
      </c>
      <c r="N135">
        <f>+'hidden workings'!$A$19+'hidden workings'!$C$19*J135+'hidden workings'!$E$19*J135^2+'hidden workings'!$G$19*J135^3</f>
        <v>30.128444444444447</v>
      </c>
      <c r="O135">
        <f>+'hidden workings'!$A$21+'hidden workings'!$C$21*J135+'hidden workings'!$E$21*J135^2+'hidden workings'!$G$21/J135</f>
        <v>43.495194653299954</v>
      </c>
      <c r="P135">
        <f>IF(J135&lt;Monopoly!$C$17,Monopoly!$C$18,0)</f>
        <v>60</v>
      </c>
      <c r="R135">
        <f>IF(Monopoly!$C$17&gt;J135,MIN(P135,Monopoly!$C$22),0)</f>
        <v>41.851851851851855</v>
      </c>
      <c r="S135">
        <f>IF(Monopoly!$C$17&gt;J135,MAX(Monopoly!$C$22-P135,0),0)</f>
        <v>0</v>
      </c>
      <c r="T135">
        <f>IF(Monopoly!$C$17&gt;J135,MAX(P135-Monopoly!$C$22,0),0)</f>
        <v>18.148148148148145</v>
      </c>
      <c r="U135">
        <f>IF(Monopoly!$C$17=0,IF($J135&lt;'hidden workings'!$C$9,'hidden workings'!$D$9,N135),0)</f>
        <v>0</v>
      </c>
      <c r="V135">
        <f>IF(AND(Monopoly!$C$17=0,$J135&lt;'hidden workings'!$C$9),'hidden workings'!$E$9-'hidden workings'!$D$9,0)</f>
        <v>0</v>
      </c>
      <c r="W135">
        <f>+Monopoly!$C$10+Monopoly!$C$11*J135</f>
        <v>63.40000000000006</v>
      </c>
      <c r="X135">
        <f>+Monopoly!$C$10+2*Monopoly!$C$11*J135</f>
        <v>36.800000000000125</v>
      </c>
    </row>
    <row r="136" spans="10:24" ht="12.75">
      <c r="J136">
        <f t="shared" si="3"/>
        <v>26.799999999999937</v>
      </c>
      <c r="K136">
        <f>+'hidden workings'!$A$13+'hidden workings'!$C$13*J136+'hidden workings'!$E$13*J136^2+'hidden workings'!$G$13*J136^3</f>
        <v>1162.6047999999982</v>
      </c>
      <c r="L136">
        <f>+'hidden workings'!$A$15+'hidden workings'!$C$15*J136+'hidden workings'!$E$15*J136^2+'hidden workings'!$G$15*J136^3</f>
        <v>28.207999999999963</v>
      </c>
      <c r="M136">
        <f>+'hidden workings'!$A$17+'hidden workings'!$C$17*J136+'hidden workings'!$E$17*J136^2+'hidden workings'!$G$17*J136^3</f>
        <v>807.0492444444427</v>
      </c>
      <c r="N136">
        <f>+'hidden workings'!$A$19+'hidden workings'!$C$19*J136+'hidden workings'!$E$19*J136^2+'hidden workings'!$G$19*J136^3</f>
        <v>30.113777777777777</v>
      </c>
      <c r="O136">
        <f>+'hidden workings'!$A$21+'hidden workings'!$C$21*J136+'hidden workings'!$E$21*J136^2+'hidden workings'!$G$21/J136</f>
        <v>43.38077611940302</v>
      </c>
      <c r="P136">
        <f>IF(J136&lt;Monopoly!$C$17,Monopoly!$C$18,0)</f>
        <v>60</v>
      </c>
      <c r="R136">
        <f>IF(Monopoly!$C$17&gt;J136,MIN(P136,Monopoly!$C$22),0)</f>
        <v>41.851851851851855</v>
      </c>
      <c r="S136">
        <f>IF(Monopoly!$C$17&gt;J136,MAX(Monopoly!$C$22-P136,0),0)</f>
        <v>0</v>
      </c>
      <c r="T136">
        <f>IF(Monopoly!$C$17&gt;J136,MAX(P136-Monopoly!$C$22,0),0)</f>
        <v>18.148148148148145</v>
      </c>
      <c r="U136">
        <f>IF(Monopoly!$C$17=0,IF($J136&lt;'hidden workings'!$C$9,'hidden workings'!$D$9,N136),0)</f>
        <v>0</v>
      </c>
      <c r="V136">
        <f>IF(AND(Monopoly!$C$17=0,$J136&lt;'hidden workings'!$C$9),'hidden workings'!$E$9-'hidden workings'!$D$9,0)</f>
        <v>0</v>
      </c>
      <c r="W136">
        <f>+Monopoly!$C$10+Monopoly!$C$11*J136</f>
        <v>63.20000000000006</v>
      </c>
      <c r="X136">
        <f>+Monopoly!$C$10+2*Monopoly!$C$11*J136</f>
        <v>36.40000000000013</v>
      </c>
    </row>
    <row r="137" spans="10:24" ht="12.75">
      <c r="J137">
        <f t="shared" si="3"/>
        <v>26.999999999999936</v>
      </c>
      <c r="K137">
        <f>+'hidden workings'!$A$13+'hidden workings'!$C$13*J137+'hidden workings'!$E$13*J137^2+'hidden workings'!$G$13*J137^3</f>
        <v>1168.2555555555539</v>
      </c>
      <c r="L137">
        <f>+'hidden workings'!$A$15+'hidden workings'!$C$15*J137+'hidden workings'!$E$15*J137^2+'hidden workings'!$G$15*J137^3</f>
        <v>28.299999999999965</v>
      </c>
      <c r="M137">
        <f>+'hidden workings'!$A$17+'hidden workings'!$C$17*J137+'hidden workings'!$E$17*J137^2+'hidden workings'!$G$17*J137^3</f>
        <v>812.6999999999982</v>
      </c>
      <c r="N137">
        <f>+'hidden workings'!$A$19+'hidden workings'!$C$19*J137+'hidden workings'!$E$19*J137^2+'hidden workings'!$G$19*J137^3</f>
        <v>30.1</v>
      </c>
      <c r="O137">
        <f>+'hidden workings'!$A$21+'hidden workings'!$C$21*J137+'hidden workings'!$E$21*J137^2+'hidden workings'!$G$21/J137</f>
        <v>43.26872427983543</v>
      </c>
      <c r="P137">
        <f>IF(J137&lt;Monopoly!$C$17,Monopoly!$C$18,0)</f>
        <v>60</v>
      </c>
      <c r="R137">
        <f>IF(Monopoly!$C$17&gt;J137,MIN(P137,Monopoly!$C$22),0)</f>
        <v>41.851851851851855</v>
      </c>
      <c r="S137">
        <f>IF(Monopoly!$C$17&gt;J137,MAX(Monopoly!$C$22-P137,0),0)</f>
        <v>0</v>
      </c>
      <c r="T137">
        <f>IF(Monopoly!$C$17&gt;J137,MAX(P137-Monopoly!$C$22,0),0)</f>
        <v>18.148148148148145</v>
      </c>
      <c r="U137">
        <f>IF(Monopoly!$C$17=0,IF($J137&lt;'hidden workings'!$C$9,'hidden workings'!$D$9,N137),0)</f>
        <v>0</v>
      </c>
      <c r="V137">
        <f>IF(AND(Monopoly!$C$17=0,$J137&lt;'hidden workings'!$C$9),'hidden workings'!$E$9-'hidden workings'!$D$9,0)</f>
        <v>0</v>
      </c>
      <c r="W137">
        <f>+Monopoly!$C$10+Monopoly!$C$11*J137</f>
        <v>63.000000000000064</v>
      </c>
      <c r="X137">
        <f>+Monopoly!$C$10+2*Monopoly!$C$11*J137</f>
        <v>36.00000000000013</v>
      </c>
    </row>
    <row r="138" spans="10:24" ht="12.75">
      <c r="J138">
        <f t="shared" si="3"/>
        <v>27.199999999999935</v>
      </c>
      <c r="K138">
        <f>+'hidden workings'!$A$13+'hidden workings'!$C$13*J138+'hidden workings'!$E$13*J138^2+'hidden workings'!$G$13*J138^3</f>
        <v>1173.9249777777761</v>
      </c>
      <c r="L138">
        <f>+'hidden workings'!$A$15+'hidden workings'!$C$15*J138+'hidden workings'!$E$15*J138^2+'hidden workings'!$G$15*J138^3</f>
        <v>28.39466666666663</v>
      </c>
      <c r="M138">
        <f>+'hidden workings'!$A$17+'hidden workings'!$C$17*J138+'hidden workings'!$E$17*J138^2+'hidden workings'!$G$17*J138^3</f>
        <v>818.3694222222204</v>
      </c>
      <c r="N138">
        <f>+'hidden workings'!$A$19+'hidden workings'!$C$19*J138+'hidden workings'!$E$19*J138^2+'hidden workings'!$G$19*J138^3</f>
        <v>30.087111111111113</v>
      </c>
      <c r="O138">
        <f>+'hidden workings'!$A$21+'hidden workings'!$C$21*J138+'hidden workings'!$E$21*J138^2+'hidden workings'!$G$21/J138</f>
        <v>43.15900653594775</v>
      </c>
      <c r="P138">
        <f>IF(J138&lt;Monopoly!$C$17,Monopoly!$C$18,0)</f>
        <v>60</v>
      </c>
      <c r="R138">
        <f>IF(Monopoly!$C$17&gt;J138,MIN(P138,Monopoly!$C$22),0)</f>
        <v>41.851851851851855</v>
      </c>
      <c r="S138">
        <f>IF(Monopoly!$C$17&gt;J138,MAX(Monopoly!$C$22-P138,0),0)</f>
        <v>0</v>
      </c>
      <c r="T138">
        <f>IF(Monopoly!$C$17&gt;J138,MAX(P138-Monopoly!$C$22,0),0)</f>
        <v>18.148148148148145</v>
      </c>
      <c r="U138">
        <f>IF(Monopoly!$C$17=0,IF($J138&lt;'hidden workings'!$C$9,'hidden workings'!$D$9,N138),0)</f>
        <v>0</v>
      </c>
      <c r="V138">
        <f>IF(AND(Monopoly!$C$17=0,$J138&lt;'hidden workings'!$C$9),'hidden workings'!$E$9-'hidden workings'!$D$9,0)</f>
        <v>0</v>
      </c>
      <c r="W138">
        <f>+Monopoly!$C$10+Monopoly!$C$11*J138</f>
        <v>62.80000000000007</v>
      </c>
      <c r="X138">
        <f>+Monopoly!$C$10+2*Monopoly!$C$11*J138</f>
        <v>35.60000000000013</v>
      </c>
    </row>
    <row r="139" spans="10:24" ht="12.75">
      <c r="J139">
        <f t="shared" si="3"/>
        <v>27.399999999999935</v>
      </c>
      <c r="K139">
        <f>+'hidden workings'!$A$13+'hidden workings'!$C$13*J139+'hidden workings'!$E$13*J139^2+'hidden workings'!$G$13*J139^3</f>
        <v>1179.613599999998</v>
      </c>
      <c r="L139">
        <f>+'hidden workings'!$A$15+'hidden workings'!$C$15*J139+'hidden workings'!$E$15*J139^2+'hidden workings'!$G$15*J139^3</f>
        <v>28.491999999999962</v>
      </c>
      <c r="M139">
        <f>+'hidden workings'!$A$17+'hidden workings'!$C$17*J139+'hidden workings'!$E$17*J139^2+'hidden workings'!$G$17*J139^3</f>
        <v>824.0580444444424</v>
      </c>
      <c r="N139">
        <f>+'hidden workings'!$A$19+'hidden workings'!$C$19*J139+'hidden workings'!$E$19*J139^2+'hidden workings'!$G$19*J139^3</f>
        <v>30.075111111111113</v>
      </c>
      <c r="O139">
        <f>+'hidden workings'!$A$21+'hidden workings'!$C$21*J139+'hidden workings'!$E$21*J139^2+'hidden workings'!$G$21/J139</f>
        <v>43.05159124087595</v>
      </c>
      <c r="P139">
        <f>IF(J139&lt;Monopoly!$C$17,Monopoly!$C$18,0)</f>
        <v>60</v>
      </c>
      <c r="R139">
        <f>IF(Monopoly!$C$17&gt;J139,MIN(P139,Monopoly!$C$22),0)</f>
        <v>41.851851851851855</v>
      </c>
      <c r="S139">
        <f>IF(Monopoly!$C$17&gt;J139,MAX(Monopoly!$C$22-P139,0),0)</f>
        <v>0</v>
      </c>
      <c r="T139">
        <f>IF(Monopoly!$C$17&gt;J139,MAX(P139-Monopoly!$C$22,0),0)</f>
        <v>18.148148148148145</v>
      </c>
      <c r="U139">
        <f>IF(Monopoly!$C$17=0,IF($J139&lt;'hidden workings'!$C$9,'hidden workings'!$D$9,N139),0)</f>
        <v>0</v>
      </c>
      <c r="V139">
        <f>IF(AND(Monopoly!$C$17=0,$J139&lt;'hidden workings'!$C$9),'hidden workings'!$E$9-'hidden workings'!$D$9,0)</f>
        <v>0</v>
      </c>
      <c r="W139">
        <f>+Monopoly!$C$10+Monopoly!$C$11*J139</f>
        <v>62.600000000000065</v>
      </c>
      <c r="X139">
        <f>+Monopoly!$C$10+2*Monopoly!$C$11*J139</f>
        <v>35.20000000000013</v>
      </c>
    </row>
    <row r="140" spans="10:24" ht="12.75">
      <c r="J140">
        <f t="shared" si="3"/>
        <v>27.599999999999934</v>
      </c>
      <c r="K140">
        <f>+'hidden workings'!$A$13+'hidden workings'!$C$13*J140+'hidden workings'!$E$13*J140^2+'hidden workings'!$G$13*J140^3</f>
        <v>1185.3219555555536</v>
      </c>
      <c r="L140">
        <f>+'hidden workings'!$A$15+'hidden workings'!$C$15*J140+'hidden workings'!$E$15*J140^2+'hidden workings'!$G$15*J140^3</f>
        <v>28.59199999999996</v>
      </c>
      <c r="M140">
        <f>+'hidden workings'!$A$17+'hidden workings'!$C$17*J140+'hidden workings'!$E$17*J140^2+'hidden workings'!$G$17*J140^3</f>
        <v>829.7663999999979</v>
      </c>
      <c r="N140">
        <f>+'hidden workings'!$A$19+'hidden workings'!$C$19*J140+'hidden workings'!$E$19*J140^2+'hidden workings'!$G$19*J140^3</f>
        <v>30.064</v>
      </c>
      <c r="O140">
        <f>+'hidden workings'!$A$21+'hidden workings'!$C$21*J140+'hidden workings'!$E$21*J140^2+'hidden workings'!$G$21/J140</f>
        <v>42.9464476650564</v>
      </c>
      <c r="P140">
        <f>IF(J140&lt;Monopoly!$C$17,Monopoly!$C$18,0)</f>
        <v>60</v>
      </c>
      <c r="R140">
        <f>IF(Monopoly!$C$17&gt;J140,MIN(P140,Monopoly!$C$22),0)</f>
        <v>41.851851851851855</v>
      </c>
      <c r="S140">
        <f>IF(Monopoly!$C$17&gt;J140,MAX(Monopoly!$C$22-P140,0),0)</f>
        <v>0</v>
      </c>
      <c r="T140">
        <f>IF(Monopoly!$C$17&gt;J140,MAX(P140-Monopoly!$C$22,0),0)</f>
        <v>18.148148148148145</v>
      </c>
      <c r="U140">
        <f>IF(Monopoly!$C$17=0,IF($J140&lt;'hidden workings'!$C$9,'hidden workings'!$D$9,N140),0)</f>
        <v>0</v>
      </c>
      <c r="V140">
        <f>IF(AND(Monopoly!$C$17=0,$J140&lt;'hidden workings'!$C$9),'hidden workings'!$E$9-'hidden workings'!$D$9,0)</f>
        <v>0</v>
      </c>
      <c r="W140">
        <f>+Monopoly!$C$10+Monopoly!$C$11*J140</f>
        <v>62.40000000000006</v>
      </c>
      <c r="X140">
        <f>+Monopoly!$C$10+2*Monopoly!$C$11*J140</f>
        <v>34.80000000000013</v>
      </c>
    </row>
    <row r="141" spans="10:24" ht="12.75">
      <c r="J141">
        <f t="shared" si="3"/>
        <v>27.799999999999933</v>
      </c>
      <c r="K141">
        <f>+'hidden workings'!$A$13+'hidden workings'!$C$13*J141+'hidden workings'!$E$13*J141^2+'hidden workings'!$G$13*J141^3</f>
        <v>1191.0505777777757</v>
      </c>
      <c r="L141">
        <f>+'hidden workings'!$A$15+'hidden workings'!$C$15*J141+'hidden workings'!$E$15*J141^2+'hidden workings'!$G$15*J141^3</f>
        <v>28.694666666666624</v>
      </c>
      <c r="M141">
        <f>+'hidden workings'!$A$17+'hidden workings'!$C$17*J141+'hidden workings'!$E$17*J141^2+'hidden workings'!$G$17*J141^3</f>
        <v>835.4950222222201</v>
      </c>
      <c r="N141">
        <f>+'hidden workings'!$A$19+'hidden workings'!$C$19*J141+'hidden workings'!$E$19*J141^2+'hidden workings'!$G$19*J141^3</f>
        <v>30.05377777777778</v>
      </c>
      <c r="O141">
        <f>+'hidden workings'!$A$21+'hidden workings'!$C$21*J141+'hidden workings'!$E$21*J141^2+'hidden workings'!$G$21/J141</f>
        <v>42.84354596322945</v>
      </c>
      <c r="P141">
        <f>IF(J141&lt;Monopoly!$C$17,Monopoly!$C$18,0)</f>
        <v>60</v>
      </c>
      <c r="R141">
        <f>IF(Monopoly!$C$17&gt;J141,MIN(P141,Monopoly!$C$22),0)</f>
        <v>41.851851851851855</v>
      </c>
      <c r="S141">
        <f>IF(Monopoly!$C$17&gt;J141,MAX(Monopoly!$C$22-P141,0),0)</f>
        <v>0</v>
      </c>
      <c r="T141">
        <f>IF(Monopoly!$C$17&gt;J141,MAX(P141-Monopoly!$C$22,0),0)</f>
        <v>18.148148148148145</v>
      </c>
      <c r="U141">
        <f>IF(Monopoly!$C$17=0,IF($J141&lt;'hidden workings'!$C$9,'hidden workings'!$D$9,N141),0)</f>
        <v>0</v>
      </c>
      <c r="V141">
        <f>IF(AND(Monopoly!$C$17=0,$J141&lt;'hidden workings'!$C$9),'hidden workings'!$E$9-'hidden workings'!$D$9,0)</f>
        <v>0</v>
      </c>
      <c r="W141">
        <f>+Monopoly!$C$10+Monopoly!$C$11*J141</f>
        <v>62.20000000000007</v>
      </c>
      <c r="X141">
        <f>+Monopoly!$C$10+2*Monopoly!$C$11*J141</f>
        <v>34.400000000000134</v>
      </c>
    </row>
    <row r="142" spans="10:24" ht="12.75">
      <c r="J142">
        <f t="shared" si="3"/>
        <v>27.999999999999932</v>
      </c>
      <c r="K142">
        <f>+'hidden workings'!$A$13+'hidden workings'!$C$13*J142+'hidden workings'!$E$13*J142^2+'hidden workings'!$G$13*J142^3</f>
        <v>1196.7999999999981</v>
      </c>
      <c r="L142">
        <f>+'hidden workings'!$A$15+'hidden workings'!$C$15*J142+'hidden workings'!$E$15*J142^2+'hidden workings'!$G$15*J142^3</f>
        <v>28.799999999999958</v>
      </c>
      <c r="M142">
        <f>+'hidden workings'!$A$17+'hidden workings'!$C$17*J142+'hidden workings'!$E$17*J142^2+'hidden workings'!$G$17*J142^3</f>
        <v>841.2444444444425</v>
      </c>
      <c r="N142">
        <f>+'hidden workings'!$A$19+'hidden workings'!$C$19*J142+'hidden workings'!$E$19*J142^2+'hidden workings'!$G$19*J142^3</f>
        <v>30.044444444444444</v>
      </c>
      <c r="O142">
        <f>+'hidden workings'!$A$21+'hidden workings'!$C$21*J142+'hidden workings'!$E$21*J142^2+'hidden workings'!$G$21/J142</f>
        <v>42.742857142857176</v>
      </c>
      <c r="P142">
        <f>IF(J142&lt;Monopoly!$C$17,Monopoly!$C$18,0)</f>
        <v>60</v>
      </c>
      <c r="R142">
        <f>IF(Monopoly!$C$17&gt;J142,MIN(P142,Monopoly!$C$22),0)</f>
        <v>41.851851851851855</v>
      </c>
      <c r="S142">
        <f>IF(Monopoly!$C$17&gt;J142,MAX(Monopoly!$C$22-P142,0),0)</f>
        <v>0</v>
      </c>
      <c r="T142">
        <f>IF(Monopoly!$C$17&gt;J142,MAX(P142-Monopoly!$C$22,0),0)</f>
        <v>18.148148148148145</v>
      </c>
      <c r="U142">
        <f>IF(Monopoly!$C$17=0,IF($J142&lt;'hidden workings'!$C$9,'hidden workings'!$D$9,N142),0)</f>
        <v>0</v>
      </c>
      <c r="V142">
        <f>IF(AND(Monopoly!$C$17=0,$J142&lt;'hidden workings'!$C$9),'hidden workings'!$E$9-'hidden workings'!$D$9,0)</f>
        <v>0</v>
      </c>
      <c r="W142">
        <f>+Monopoly!$C$10+Monopoly!$C$11*J142</f>
        <v>62.00000000000007</v>
      </c>
      <c r="X142">
        <f>+Monopoly!$C$10+2*Monopoly!$C$11*J142</f>
        <v>34.000000000000135</v>
      </c>
    </row>
    <row r="143" spans="10:24" ht="12.75">
      <c r="J143">
        <f t="shared" si="3"/>
        <v>28.199999999999932</v>
      </c>
      <c r="K143">
        <f>+'hidden workings'!$A$13+'hidden workings'!$C$13*J143+'hidden workings'!$E$13*J143^2+'hidden workings'!$G$13*J143^3</f>
        <v>1202.5707555555537</v>
      </c>
      <c r="L143">
        <f>+'hidden workings'!$A$15+'hidden workings'!$C$15*J143+'hidden workings'!$E$15*J143^2+'hidden workings'!$G$15*J143^3</f>
        <v>28.907999999999955</v>
      </c>
      <c r="M143">
        <f>+'hidden workings'!$A$17+'hidden workings'!$C$17*J143+'hidden workings'!$E$17*J143^2+'hidden workings'!$G$17*J143^3</f>
        <v>847.015199999998</v>
      </c>
      <c r="N143">
        <f>+'hidden workings'!$A$19+'hidden workings'!$C$19*J143+'hidden workings'!$E$19*J143^2+'hidden workings'!$G$19*J143^3</f>
        <v>30.036</v>
      </c>
      <c r="O143">
        <f>+'hidden workings'!$A$21+'hidden workings'!$C$21*J143+'hidden workings'!$E$21*J143^2+'hidden workings'!$G$21/J143</f>
        <v>42.64435303388498</v>
      </c>
      <c r="P143">
        <f>IF(J143&lt;Monopoly!$C$17,Monopoly!$C$18,0)</f>
        <v>60</v>
      </c>
      <c r="R143">
        <f>IF(Monopoly!$C$17&gt;J143,MIN(P143,Monopoly!$C$22),0)</f>
        <v>41.851851851851855</v>
      </c>
      <c r="S143">
        <f>IF(Monopoly!$C$17&gt;J143,MAX(Monopoly!$C$22-P143,0),0)</f>
        <v>0</v>
      </c>
      <c r="T143">
        <f>IF(Monopoly!$C$17&gt;J143,MAX(P143-Monopoly!$C$22,0),0)</f>
        <v>18.148148148148145</v>
      </c>
      <c r="U143">
        <f>IF(Monopoly!$C$17=0,IF($J143&lt;'hidden workings'!$C$9,'hidden workings'!$D$9,N143),0)</f>
        <v>0</v>
      </c>
      <c r="V143">
        <f>IF(AND(Monopoly!$C$17=0,$J143&lt;'hidden workings'!$C$9),'hidden workings'!$E$9-'hidden workings'!$D$9,0)</f>
        <v>0</v>
      </c>
      <c r="W143">
        <f>+Monopoly!$C$10+Monopoly!$C$11*J143</f>
        <v>61.80000000000007</v>
      </c>
      <c r="X143">
        <f>+Monopoly!$C$10+2*Monopoly!$C$11*J143</f>
        <v>33.600000000000136</v>
      </c>
    </row>
    <row r="144" spans="10:24" ht="12.75">
      <c r="J144">
        <f t="shared" si="3"/>
        <v>28.39999999999993</v>
      </c>
      <c r="K144">
        <f>+'hidden workings'!$A$13+'hidden workings'!$C$13*J144+'hidden workings'!$E$13*J144^2+'hidden workings'!$G$13*J144^3</f>
        <v>1208.363377777776</v>
      </c>
      <c r="L144">
        <f>+'hidden workings'!$A$15+'hidden workings'!$C$15*J144+'hidden workings'!$E$15*J144^2+'hidden workings'!$G$15*J144^3</f>
        <v>29.018666666666622</v>
      </c>
      <c r="M144">
        <f>+'hidden workings'!$A$17+'hidden workings'!$C$17*J144+'hidden workings'!$E$17*J144^2+'hidden workings'!$G$17*J144^3</f>
        <v>852.8078222222202</v>
      </c>
      <c r="N144">
        <f>+'hidden workings'!$A$19+'hidden workings'!$C$19*J144+'hidden workings'!$E$19*J144^2+'hidden workings'!$G$19*J144^3</f>
        <v>30.028444444444446</v>
      </c>
      <c r="O144">
        <f>+'hidden workings'!$A$21+'hidden workings'!$C$21*J144+'hidden workings'!$E$21*J144^2+'hidden workings'!$G$21/J144</f>
        <v>42.54800625978095</v>
      </c>
      <c r="P144">
        <f>IF(J144&lt;Monopoly!$C$17,Monopoly!$C$18,0)</f>
        <v>60</v>
      </c>
      <c r="R144">
        <f>IF(Monopoly!$C$17&gt;J144,MIN(P144,Monopoly!$C$22),0)</f>
        <v>41.851851851851855</v>
      </c>
      <c r="S144">
        <f>IF(Monopoly!$C$17&gt;J144,MAX(Monopoly!$C$22-P144,0),0)</f>
        <v>0</v>
      </c>
      <c r="T144">
        <f>IF(Monopoly!$C$17&gt;J144,MAX(P144-Monopoly!$C$22,0),0)</f>
        <v>18.148148148148145</v>
      </c>
      <c r="U144">
        <f>IF(Monopoly!$C$17=0,IF($J144&lt;'hidden workings'!$C$9,'hidden workings'!$D$9,N144),0)</f>
        <v>0</v>
      </c>
      <c r="V144">
        <f>IF(AND(Monopoly!$C$17=0,$J144&lt;'hidden workings'!$C$9),'hidden workings'!$E$9-'hidden workings'!$D$9,0)</f>
        <v>0</v>
      </c>
      <c r="W144">
        <f>+Monopoly!$C$10+Monopoly!$C$11*J144</f>
        <v>61.600000000000065</v>
      </c>
      <c r="X144">
        <f>+Monopoly!$C$10+2*Monopoly!$C$11*J144</f>
        <v>33.20000000000014</v>
      </c>
    </row>
    <row r="145" spans="10:24" ht="12.75">
      <c r="J145">
        <f t="shared" si="3"/>
        <v>28.59999999999993</v>
      </c>
      <c r="K145">
        <f>+'hidden workings'!$A$13+'hidden workings'!$C$13*J145+'hidden workings'!$E$13*J145^2+'hidden workings'!$G$13*J145^3</f>
        <v>1214.178399999998</v>
      </c>
      <c r="L145">
        <f>+'hidden workings'!$A$15+'hidden workings'!$C$15*J145+'hidden workings'!$E$15*J145^2+'hidden workings'!$G$15*J145^3</f>
        <v>29.131999999999955</v>
      </c>
      <c r="M145">
        <f>+'hidden workings'!$A$17+'hidden workings'!$C$17*J145+'hidden workings'!$E$17*J145^2+'hidden workings'!$G$17*J145^3</f>
        <v>858.6228444444424</v>
      </c>
      <c r="N145">
        <f>+'hidden workings'!$A$19+'hidden workings'!$C$19*J145+'hidden workings'!$E$19*J145^2+'hidden workings'!$G$19*J145^3</f>
        <v>30.02177777777778</v>
      </c>
      <c r="O145">
        <f>+'hidden workings'!$A$21+'hidden workings'!$C$21*J145+'hidden workings'!$E$21*J145^2+'hidden workings'!$G$21/J145</f>
        <v>42.45379020979024</v>
      </c>
      <c r="P145">
        <f>IF(J145&lt;Monopoly!$C$17,Monopoly!$C$18,0)</f>
        <v>60</v>
      </c>
      <c r="R145">
        <f>IF(Monopoly!$C$17&gt;J145,MIN(P145,Monopoly!$C$22),0)</f>
        <v>41.851851851851855</v>
      </c>
      <c r="S145">
        <f>IF(Monopoly!$C$17&gt;J145,MAX(Monopoly!$C$22-P145,0),0)</f>
        <v>0</v>
      </c>
      <c r="T145">
        <f>IF(Monopoly!$C$17&gt;J145,MAX(P145-Monopoly!$C$22,0),0)</f>
        <v>18.148148148148145</v>
      </c>
      <c r="U145">
        <f>IF(Monopoly!$C$17=0,IF($J145&lt;'hidden workings'!$C$9,'hidden workings'!$D$9,N145),0)</f>
        <v>0</v>
      </c>
      <c r="V145">
        <f>IF(AND(Monopoly!$C$17=0,$J145&lt;'hidden workings'!$C$9),'hidden workings'!$E$9-'hidden workings'!$D$9,0)</f>
        <v>0</v>
      </c>
      <c r="W145">
        <f>+Monopoly!$C$10+Monopoly!$C$11*J145</f>
        <v>61.40000000000007</v>
      </c>
      <c r="X145">
        <f>+Monopoly!$C$10+2*Monopoly!$C$11*J145</f>
        <v>32.80000000000014</v>
      </c>
    </row>
    <row r="146" spans="10:24" ht="12.75">
      <c r="J146">
        <f t="shared" si="3"/>
        <v>28.79999999999993</v>
      </c>
      <c r="K146">
        <f>+'hidden workings'!$A$13+'hidden workings'!$C$13*J146+'hidden workings'!$E$13*J146^2+'hidden workings'!$G$13*J146^3</f>
        <v>1220.0163555555537</v>
      </c>
      <c r="L146">
        <f>+'hidden workings'!$A$15+'hidden workings'!$C$15*J146+'hidden workings'!$E$15*J146^2+'hidden workings'!$G$15*J146^3</f>
        <v>29.24799999999995</v>
      </c>
      <c r="M146">
        <f>+'hidden workings'!$A$17+'hidden workings'!$C$17*J146+'hidden workings'!$E$17*J146^2+'hidden workings'!$G$17*J146^3</f>
        <v>864.4607999999979</v>
      </c>
      <c r="N146">
        <f>+'hidden workings'!$A$19+'hidden workings'!$C$19*J146+'hidden workings'!$E$19*J146^2+'hidden workings'!$G$19*J146^3</f>
        <v>30.016</v>
      </c>
      <c r="O146">
        <f>+'hidden workings'!$A$21+'hidden workings'!$C$21*J146+'hidden workings'!$E$21*J146^2+'hidden workings'!$G$21/J146</f>
        <v>42.36167901234571</v>
      </c>
      <c r="P146">
        <f>IF(J146&lt;Monopoly!$C$17,Monopoly!$C$18,0)</f>
        <v>60</v>
      </c>
      <c r="R146">
        <f>IF(Monopoly!$C$17&gt;J146,MIN(P146,Monopoly!$C$22),0)</f>
        <v>41.851851851851855</v>
      </c>
      <c r="S146">
        <f>IF(Monopoly!$C$17&gt;J146,MAX(Monopoly!$C$22-P146,0),0)</f>
        <v>0</v>
      </c>
      <c r="T146">
        <f>IF(Monopoly!$C$17&gt;J146,MAX(P146-Monopoly!$C$22,0),0)</f>
        <v>18.148148148148145</v>
      </c>
      <c r="U146">
        <f>IF(Monopoly!$C$17=0,IF($J146&lt;'hidden workings'!$C$9,'hidden workings'!$D$9,N146),0)</f>
        <v>0</v>
      </c>
      <c r="V146">
        <f>IF(AND(Monopoly!$C$17=0,$J146&lt;'hidden workings'!$C$9),'hidden workings'!$E$9-'hidden workings'!$D$9,0)</f>
        <v>0</v>
      </c>
      <c r="W146">
        <f>+Monopoly!$C$10+Monopoly!$C$11*J146</f>
        <v>61.200000000000074</v>
      </c>
      <c r="X146">
        <f>+Monopoly!$C$10+2*Monopoly!$C$11*J146</f>
        <v>32.40000000000014</v>
      </c>
    </row>
    <row r="147" spans="10:24" ht="12.75">
      <c r="J147">
        <f t="shared" si="3"/>
        <v>28.99999999999993</v>
      </c>
      <c r="K147">
        <f>+'hidden workings'!$A$13+'hidden workings'!$C$13*J147+'hidden workings'!$E$13*J147^2+'hidden workings'!$G$13*J147^3</f>
        <v>1225.877777777776</v>
      </c>
      <c r="L147">
        <f>+'hidden workings'!$A$15+'hidden workings'!$C$15*J147+'hidden workings'!$E$15*J147^2+'hidden workings'!$G$15*J147^3</f>
        <v>29.366666666666617</v>
      </c>
      <c r="M147">
        <f>+'hidden workings'!$A$17+'hidden workings'!$C$17*J147+'hidden workings'!$E$17*J147^2+'hidden workings'!$G$17*J147^3</f>
        <v>870.3222222222201</v>
      </c>
      <c r="N147">
        <f>+'hidden workings'!$A$19+'hidden workings'!$C$19*J147+'hidden workings'!$E$19*J147^2+'hidden workings'!$G$19*J147^3</f>
        <v>30.01111111111111</v>
      </c>
      <c r="O147">
        <f>+'hidden workings'!$A$21+'hidden workings'!$C$21*J147+'hidden workings'!$E$21*J147^2+'hidden workings'!$G$21/J147</f>
        <v>42.27164750957858</v>
      </c>
      <c r="P147">
        <f>IF(J147&lt;Monopoly!$C$17,Monopoly!$C$18,0)</f>
        <v>60</v>
      </c>
      <c r="R147">
        <f>IF(Monopoly!$C$17&gt;J147,MIN(P147,Monopoly!$C$22),0)</f>
        <v>41.851851851851855</v>
      </c>
      <c r="S147">
        <f>IF(Monopoly!$C$17&gt;J147,MAX(Monopoly!$C$22-P147,0),0)</f>
        <v>0</v>
      </c>
      <c r="T147">
        <f>IF(Monopoly!$C$17&gt;J147,MAX(P147-Monopoly!$C$22,0),0)</f>
        <v>18.148148148148145</v>
      </c>
      <c r="U147">
        <f>IF(Monopoly!$C$17=0,IF($J147&lt;'hidden workings'!$C$9,'hidden workings'!$D$9,N147),0)</f>
        <v>0</v>
      </c>
      <c r="V147">
        <f>IF(AND(Monopoly!$C$17=0,$J147&lt;'hidden workings'!$C$9),'hidden workings'!$E$9-'hidden workings'!$D$9,0)</f>
        <v>0</v>
      </c>
      <c r="W147">
        <f>+Monopoly!$C$10+Monopoly!$C$11*J147</f>
        <v>61.00000000000007</v>
      </c>
      <c r="X147">
        <f>+Monopoly!$C$10+2*Monopoly!$C$11*J147</f>
        <v>32.00000000000014</v>
      </c>
    </row>
    <row r="148" spans="10:24" ht="12.75">
      <c r="J148">
        <f t="shared" si="3"/>
        <v>29.19999999999993</v>
      </c>
      <c r="K148">
        <f>+'hidden workings'!$A$13+'hidden workings'!$C$13*J148+'hidden workings'!$E$13*J148^2+'hidden workings'!$G$13*J148^3</f>
        <v>1231.7631999999978</v>
      </c>
      <c r="L148">
        <f>+'hidden workings'!$A$15+'hidden workings'!$C$15*J148+'hidden workings'!$E$15*J148^2+'hidden workings'!$G$15*J148^3</f>
        <v>29.487999999999946</v>
      </c>
      <c r="M148">
        <f>+'hidden workings'!$A$17+'hidden workings'!$C$17*J148+'hidden workings'!$E$17*J148^2+'hidden workings'!$G$17*J148^3</f>
        <v>876.2076444444422</v>
      </c>
      <c r="N148">
        <f>+'hidden workings'!$A$19+'hidden workings'!$C$19*J148+'hidden workings'!$E$19*J148^2+'hidden workings'!$G$19*J148^3</f>
        <v>30.007111111111108</v>
      </c>
      <c r="O148">
        <f>+'hidden workings'!$A$21+'hidden workings'!$C$21*J148+'hidden workings'!$E$21*J148^2+'hidden workings'!$G$21/J148</f>
        <v>42.18367123287675</v>
      </c>
      <c r="P148">
        <f>IF(J148&lt;Monopoly!$C$17,Monopoly!$C$18,0)</f>
        <v>60</v>
      </c>
      <c r="R148">
        <f>IF(Monopoly!$C$17&gt;J148,MIN(P148,Monopoly!$C$22),0)</f>
        <v>41.851851851851855</v>
      </c>
      <c r="S148">
        <f>IF(Monopoly!$C$17&gt;J148,MAX(Monopoly!$C$22-P148,0),0)</f>
        <v>0</v>
      </c>
      <c r="T148">
        <f>IF(Monopoly!$C$17&gt;J148,MAX(P148-Monopoly!$C$22,0),0)</f>
        <v>18.148148148148145</v>
      </c>
      <c r="U148">
        <f>IF(Monopoly!$C$17=0,IF($J148&lt;'hidden workings'!$C$9,'hidden workings'!$D$9,N148),0)</f>
        <v>0</v>
      </c>
      <c r="V148">
        <f>IF(AND(Monopoly!$C$17=0,$J148&lt;'hidden workings'!$C$9),'hidden workings'!$E$9-'hidden workings'!$D$9,0)</f>
        <v>0</v>
      </c>
      <c r="W148">
        <f>+Monopoly!$C$10+Monopoly!$C$11*J148</f>
        <v>60.80000000000007</v>
      </c>
      <c r="X148">
        <f>+Monopoly!$C$10+2*Monopoly!$C$11*J148</f>
        <v>31.600000000000144</v>
      </c>
    </row>
    <row r="149" spans="10:24" ht="12.75">
      <c r="J149">
        <f t="shared" si="3"/>
        <v>29.399999999999928</v>
      </c>
      <c r="K149">
        <f>+'hidden workings'!$A$13+'hidden workings'!$C$13*J149+'hidden workings'!$E$13*J149^2+'hidden workings'!$G$13*J149^3</f>
        <v>1237.6731555555534</v>
      </c>
      <c r="L149">
        <f>+'hidden workings'!$A$15+'hidden workings'!$C$15*J149+'hidden workings'!$E$15*J149^2+'hidden workings'!$G$15*J149^3</f>
        <v>29.611999999999945</v>
      </c>
      <c r="M149">
        <f>+'hidden workings'!$A$17+'hidden workings'!$C$17*J149+'hidden workings'!$E$17*J149^2+'hidden workings'!$G$17*J149^3</f>
        <v>882.1175999999978</v>
      </c>
      <c r="N149">
        <f>+'hidden workings'!$A$19+'hidden workings'!$C$19*J149+'hidden workings'!$E$19*J149^2+'hidden workings'!$G$19*J149^3</f>
        <v>30.003999999999998</v>
      </c>
      <c r="O149">
        <f>+'hidden workings'!$A$21+'hidden workings'!$C$21*J149+'hidden workings'!$E$21*J149^2+'hidden workings'!$G$21/J149</f>
        <v>42.0977263794407</v>
      </c>
      <c r="P149">
        <f>IF(J149&lt;Monopoly!$C$17,Monopoly!$C$18,0)</f>
        <v>60</v>
      </c>
      <c r="R149">
        <f>IF(Monopoly!$C$17&gt;J149,MIN(P149,Monopoly!$C$22),0)</f>
        <v>41.851851851851855</v>
      </c>
      <c r="S149">
        <f>IF(Monopoly!$C$17&gt;J149,MAX(Monopoly!$C$22-P149,0),0)</f>
        <v>0</v>
      </c>
      <c r="T149">
        <f>IF(Monopoly!$C$17&gt;J149,MAX(P149-Monopoly!$C$22,0),0)</f>
        <v>18.148148148148145</v>
      </c>
      <c r="U149">
        <f>IF(Monopoly!$C$17=0,IF($J149&lt;'hidden workings'!$C$9,'hidden workings'!$D$9,N149),0)</f>
        <v>0</v>
      </c>
      <c r="V149">
        <f>IF(AND(Monopoly!$C$17=0,$J149&lt;'hidden workings'!$C$9),'hidden workings'!$E$9-'hidden workings'!$D$9,0)</f>
        <v>0</v>
      </c>
      <c r="W149">
        <f>+Monopoly!$C$10+Monopoly!$C$11*J149</f>
        <v>60.60000000000007</v>
      </c>
      <c r="X149">
        <f>+Monopoly!$C$10+2*Monopoly!$C$11*J149</f>
        <v>31.200000000000145</v>
      </c>
    </row>
    <row r="150" spans="10:24" ht="12.75">
      <c r="J150">
        <f t="shared" si="3"/>
        <v>29.599999999999927</v>
      </c>
      <c r="K150">
        <f>+'hidden workings'!$A$13+'hidden workings'!$C$13*J150+'hidden workings'!$E$13*J150^2+'hidden workings'!$G$13*J150^3</f>
        <v>1243.6081777777756</v>
      </c>
      <c r="L150">
        <f>+'hidden workings'!$A$15+'hidden workings'!$C$15*J150+'hidden workings'!$E$15*J150^2+'hidden workings'!$G$15*J150^3</f>
        <v>29.73866666666661</v>
      </c>
      <c r="M150">
        <f>+'hidden workings'!$A$17+'hidden workings'!$C$17*J150+'hidden workings'!$E$17*J150^2+'hidden workings'!$G$17*J150^3</f>
        <v>888.05262222222</v>
      </c>
      <c r="N150">
        <f>+'hidden workings'!$A$19+'hidden workings'!$C$19*J150+'hidden workings'!$E$19*J150^2+'hidden workings'!$G$19*J150^3</f>
        <v>30.001777777777775</v>
      </c>
      <c r="O150">
        <f>+'hidden workings'!$A$21+'hidden workings'!$C$21*J150+'hidden workings'!$E$21*J150^2+'hidden workings'!$G$21/J150</f>
        <v>42.013789789789826</v>
      </c>
      <c r="P150">
        <f>IF(J150&lt;Monopoly!$C$17,Monopoly!$C$18,0)</f>
        <v>60</v>
      </c>
      <c r="R150">
        <f>IF(Monopoly!$C$17&gt;J150,MIN(P150,Monopoly!$C$22),0)</f>
        <v>41.851851851851855</v>
      </c>
      <c r="S150">
        <f>IF(Monopoly!$C$17&gt;J150,MAX(Monopoly!$C$22-P150,0),0)</f>
        <v>0</v>
      </c>
      <c r="T150">
        <f>IF(Monopoly!$C$17&gt;J150,MAX(P150-Monopoly!$C$22,0),0)</f>
        <v>18.148148148148145</v>
      </c>
      <c r="U150">
        <f>IF(Monopoly!$C$17=0,IF($J150&lt;'hidden workings'!$C$9,'hidden workings'!$D$9,N150),0)</f>
        <v>0</v>
      </c>
      <c r="V150">
        <f>IF(AND(Monopoly!$C$17=0,$J150&lt;'hidden workings'!$C$9),'hidden workings'!$E$9-'hidden workings'!$D$9,0)</f>
        <v>0</v>
      </c>
      <c r="W150">
        <f>+Monopoly!$C$10+Monopoly!$C$11*J150</f>
        <v>60.40000000000008</v>
      </c>
      <c r="X150">
        <f>+Monopoly!$C$10+2*Monopoly!$C$11*J150</f>
        <v>30.800000000000146</v>
      </c>
    </row>
    <row r="151" spans="10:24" ht="12.75">
      <c r="J151">
        <f t="shared" si="3"/>
        <v>29.799999999999926</v>
      </c>
      <c r="K151">
        <f>+'hidden workings'!$A$13+'hidden workings'!$C$13*J151+'hidden workings'!$E$13*J151^2+'hidden workings'!$G$13*J151^3</f>
        <v>1249.5687999999977</v>
      </c>
      <c r="L151">
        <f>+'hidden workings'!$A$15+'hidden workings'!$C$15*J151+'hidden workings'!$E$15*J151^2+'hidden workings'!$G$15*J151^3</f>
        <v>29.867999999999945</v>
      </c>
      <c r="M151">
        <f>+'hidden workings'!$A$17+'hidden workings'!$C$17*J151+'hidden workings'!$E$17*J151^2+'hidden workings'!$G$17*J151^3</f>
        <v>894.0132444444422</v>
      </c>
      <c r="N151">
        <f>+'hidden workings'!$A$19+'hidden workings'!$C$19*J151+'hidden workings'!$E$19*J151^2+'hidden workings'!$G$19*J151^3</f>
        <v>30.00044444444444</v>
      </c>
      <c r="O151">
        <f>+'hidden workings'!$A$21+'hidden workings'!$C$21*J151+'hidden workings'!$E$21*J151^2+'hidden workings'!$G$21/J151</f>
        <v>41.93183892617453</v>
      </c>
      <c r="P151">
        <f>IF(J151&lt;Monopoly!$C$17,Monopoly!$C$18,0)</f>
        <v>60</v>
      </c>
      <c r="R151">
        <f>IF(Monopoly!$C$17&gt;J151,MIN(P151,Monopoly!$C$22),0)</f>
        <v>41.851851851851855</v>
      </c>
      <c r="S151">
        <f>IF(Monopoly!$C$17&gt;J151,MAX(Monopoly!$C$22-P151,0),0)</f>
        <v>0</v>
      </c>
      <c r="T151">
        <f>IF(Monopoly!$C$17&gt;J151,MAX(P151-Monopoly!$C$22,0),0)</f>
        <v>18.148148148148145</v>
      </c>
      <c r="U151">
        <f>IF(Monopoly!$C$17=0,IF($J151&lt;'hidden workings'!$C$9,'hidden workings'!$D$9,N151),0)</f>
        <v>0</v>
      </c>
      <c r="V151">
        <f>IF(AND(Monopoly!$C$17=0,$J151&lt;'hidden workings'!$C$9),'hidden workings'!$E$9-'hidden workings'!$D$9,0)</f>
        <v>0</v>
      </c>
      <c r="W151">
        <f>+Monopoly!$C$10+Monopoly!$C$11*J151</f>
        <v>60.200000000000074</v>
      </c>
      <c r="X151">
        <f>+Monopoly!$C$10+2*Monopoly!$C$11*J151</f>
        <v>30.400000000000148</v>
      </c>
    </row>
    <row r="152" spans="10:24" ht="12.75">
      <c r="J152">
        <f t="shared" si="3"/>
        <v>29.999999999999925</v>
      </c>
      <c r="K152">
        <f>+'hidden workings'!$A$13+'hidden workings'!$C$13*J152+'hidden workings'!$E$13*J152^2+'hidden workings'!$G$13*J152^3</f>
        <v>1255.5555555555534</v>
      </c>
      <c r="L152">
        <f>+'hidden workings'!$A$15+'hidden workings'!$C$15*J152+'hidden workings'!$E$15*J152^2+'hidden workings'!$G$15*J152^3</f>
        <v>29.999999999999943</v>
      </c>
      <c r="M152">
        <f>+'hidden workings'!$A$17+'hidden workings'!$C$17*J152+'hidden workings'!$E$17*J152^2+'hidden workings'!$G$17*J152^3</f>
        <v>899.9999999999977</v>
      </c>
      <c r="N152">
        <f>+'hidden workings'!$A$19+'hidden workings'!$C$19*J152+'hidden workings'!$E$19*J152^2+'hidden workings'!$G$19*J152^3</f>
        <v>29.999999999999996</v>
      </c>
      <c r="O152">
        <f>+'hidden workings'!$A$21+'hidden workings'!$C$21*J152+'hidden workings'!$E$21*J152^2+'hidden workings'!$G$21/J152</f>
        <v>41.85185185185188</v>
      </c>
      <c r="P152">
        <f>IF(J152&lt;Monopoly!$C$17,Monopoly!$C$18,0)</f>
        <v>60</v>
      </c>
      <c r="R152">
        <f>IF(Monopoly!$C$17&gt;J152,MIN(P152,Monopoly!$C$22),0)</f>
        <v>41.851851851851855</v>
      </c>
      <c r="S152">
        <f>IF(Monopoly!$C$17&gt;J152,MAX(Monopoly!$C$22-P152,0),0)</f>
        <v>0</v>
      </c>
      <c r="T152">
        <f>IF(Monopoly!$C$17&gt;J152,MAX(P152-Monopoly!$C$22,0),0)</f>
        <v>18.148148148148145</v>
      </c>
      <c r="U152">
        <f>IF(Monopoly!$C$17=0,IF($J152&lt;'hidden workings'!$C$9,'hidden workings'!$D$9,N152),0)</f>
        <v>0</v>
      </c>
      <c r="V152">
        <f>IF(AND(Monopoly!$C$17=0,$J152&lt;'hidden workings'!$C$9),'hidden workings'!$E$9-'hidden workings'!$D$9,0)</f>
        <v>0</v>
      </c>
      <c r="W152">
        <f>+Monopoly!$C$10+Monopoly!$C$11*J152</f>
        <v>60.00000000000007</v>
      </c>
      <c r="X152">
        <f>+Monopoly!$C$10+2*Monopoly!$C$11*J152</f>
        <v>30.00000000000015</v>
      </c>
    </row>
    <row r="153" spans="10:24" ht="12.75">
      <c r="J153">
        <f t="shared" si="3"/>
        <v>30.199999999999925</v>
      </c>
      <c r="K153">
        <f>+'hidden workings'!$A$13+'hidden workings'!$C$13*J153+'hidden workings'!$E$13*J153^2+'hidden workings'!$G$13*J153^3</f>
        <v>1261.5689777777757</v>
      </c>
      <c r="L153">
        <f>+'hidden workings'!$A$15+'hidden workings'!$C$15*J153+'hidden workings'!$E$15*J153^2+'hidden workings'!$G$15*J153^3</f>
        <v>30.134666666666607</v>
      </c>
      <c r="M153">
        <f>+'hidden workings'!$A$17+'hidden workings'!$C$17*J153+'hidden workings'!$E$17*J153^2+'hidden workings'!$G$17*J153^3</f>
        <v>906.01342222222</v>
      </c>
      <c r="N153">
        <f>+'hidden workings'!$A$19+'hidden workings'!$C$19*J153+'hidden workings'!$E$19*J153^2+'hidden workings'!$G$19*J153^3</f>
        <v>30.00044444444444</v>
      </c>
      <c r="O153">
        <f>+'hidden workings'!$A$21+'hidden workings'!$C$21*J153+'hidden workings'!$E$21*J153^2+'hidden workings'!$G$21/J153</f>
        <v>41.773807211184725</v>
      </c>
      <c r="P153">
        <f>IF(J153&lt;Monopoly!$C$17,Monopoly!$C$18,0)</f>
        <v>0</v>
      </c>
      <c r="R153">
        <f>IF(Monopoly!$C$17&gt;J153,MIN(P153,Monopoly!$C$22),0)</f>
        <v>0</v>
      </c>
      <c r="S153">
        <f>IF(Monopoly!$C$17&gt;J153,MAX(Monopoly!$C$22-P153,0),0)</f>
        <v>0</v>
      </c>
      <c r="T153">
        <f>IF(Monopoly!$C$17&gt;J153,MAX(P153-Monopoly!$C$22,0),0)</f>
        <v>0</v>
      </c>
      <c r="U153">
        <f>IF(Monopoly!$C$17=0,IF($J153&lt;'hidden workings'!$C$9,'hidden workings'!$D$9,N153),0)</f>
        <v>0</v>
      </c>
      <c r="V153">
        <f>IF(AND(Monopoly!$C$17=0,$J153&lt;'hidden workings'!$C$9),'hidden workings'!$E$9-'hidden workings'!$D$9,0)</f>
        <v>0</v>
      </c>
      <c r="W153">
        <f>+Monopoly!$C$10+Monopoly!$C$11*J153</f>
        <v>59.800000000000075</v>
      </c>
      <c r="X153">
        <f>+Monopoly!$C$10+2*Monopoly!$C$11*J153</f>
        <v>29.60000000000015</v>
      </c>
    </row>
    <row r="154" spans="10:24" ht="12.75">
      <c r="J154">
        <f t="shared" si="3"/>
        <v>30.399999999999924</v>
      </c>
      <c r="K154">
        <f>+'hidden workings'!$A$13+'hidden workings'!$C$13*J154+'hidden workings'!$E$13*J154^2+'hidden workings'!$G$13*J154^3</f>
        <v>1267.6095999999977</v>
      </c>
      <c r="L154">
        <f>+'hidden workings'!$A$15+'hidden workings'!$C$15*J154+'hidden workings'!$E$15*J154^2+'hidden workings'!$G$15*J154^3</f>
        <v>30.27199999999994</v>
      </c>
      <c r="M154">
        <f>+'hidden workings'!$A$17+'hidden workings'!$C$17*J154+'hidden workings'!$E$17*J154^2+'hidden workings'!$G$17*J154^3</f>
        <v>912.0540444444421</v>
      </c>
      <c r="N154">
        <f>+'hidden workings'!$A$19+'hidden workings'!$C$19*J154+'hidden workings'!$E$19*J154^2+'hidden workings'!$G$19*J154^3</f>
        <v>30.001777777777775</v>
      </c>
      <c r="O154">
        <f>+'hidden workings'!$A$21+'hidden workings'!$C$21*J154+'hidden workings'!$E$21*J154^2+'hidden workings'!$G$21/J154</f>
        <v>41.69768421052635</v>
      </c>
      <c r="P154">
        <f>IF(J154&lt;Monopoly!$C$17,Monopoly!$C$18,0)</f>
        <v>0</v>
      </c>
      <c r="R154">
        <f>IF(Monopoly!$C$17&gt;J154,MIN(P154,Monopoly!$C$22),0)</f>
        <v>0</v>
      </c>
      <c r="S154">
        <f>IF(Monopoly!$C$17&gt;J154,MAX(Monopoly!$C$22-P154,0),0)</f>
        <v>0</v>
      </c>
      <c r="T154">
        <f>IF(Monopoly!$C$17&gt;J154,MAX(P154-Monopoly!$C$22,0),0)</f>
        <v>0</v>
      </c>
      <c r="U154">
        <f>IF(Monopoly!$C$17=0,IF($J154&lt;'hidden workings'!$C$9,'hidden workings'!$D$9,N154),0)</f>
        <v>0</v>
      </c>
      <c r="V154">
        <f>IF(AND(Monopoly!$C$17=0,$J154&lt;'hidden workings'!$C$9),'hidden workings'!$E$9-'hidden workings'!$D$9,0)</f>
        <v>0</v>
      </c>
      <c r="W154">
        <f>+Monopoly!$C$10+Monopoly!$C$11*J154</f>
        <v>59.60000000000008</v>
      </c>
      <c r="X154">
        <f>+Monopoly!$C$10+2*Monopoly!$C$11*J154</f>
        <v>29.200000000000152</v>
      </c>
    </row>
    <row r="155" spans="10:24" ht="12.75">
      <c r="J155">
        <f t="shared" si="3"/>
        <v>30.599999999999923</v>
      </c>
      <c r="K155">
        <f>+'hidden workings'!$A$13+'hidden workings'!$C$13*J155+'hidden workings'!$E$13*J155^2+'hidden workings'!$G$13*J155^3</f>
        <v>1273.6779555555531</v>
      </c>
      <c r="L155">
        <f>+'hidden workings'!$A$15+'hidden workings'!$C$15*J155+'hidden workings'!$E$15*J155^2+'hidden workings'!$G$15*J155^3</f>
        <v>30.41199999999994</v>
      </c>
      <c r="M155">
        <f>+'hidden workings'!$A$17+'hidden workings'!$C$17*J155+'hidden workings'!$E$17*J155^2+'hidden workings'!$G$17*J155^3</f>
        <v>918.1223999999975</v>
      </c>
      <c r="N155">
        <f>+'hidden workings'!$A$19+'hidden workings'!$C$19*J155+'hidden workings'!$E$19*J155^2+'hidden workings'!$G$19*J155^3</f>
        <v>30.003999999999998</v>
      </c>
      <c r="O155">
        <f>+'hidden workings'!$A$21+'hidden workings'!$C$21*J155+'hidden workings'!$E$21*J155^2+'hidden workings'!$G$21/J155</f>
        <v>41.62346259985479</v>
      </c>
      <c r="P155">
        <f>IF(J155&lt;Monopoly!$C$17,Monopoly!$C$18,0)</f>
        <v>0</v>
      </c>
      <c r="R155">
        <f>IF(Monopoly!$C$17&gt;J155,MIN(P155,Monopoly!$C$22),0)</f>
        <v>0</v>
      </c>
      <c r="S155">
        <f>IF(Monopoly!$C$17&gt;J155,MAX(Monopoly!$C$22-P155,0),0)</f>
        <v>0</v>
      </c>
      <c r="T155">
        <f>IF(Monopoly!$C$17&gt;J155,MAX(P155-Monopoly!$C$22,0),0)</f>
        <v>0</v>
      </c>
      <c r="U155">
        <f>IF(Monopoly!$C$17=0,IF($J155&lt;'hidden workings'!$C$9,'hidden workings'!$D$9,N155),0)</f>
        <v>0</v>
      </c>
      <c r="V155">
        <f>IF(AND(Monopoly!$C$17=0,$J155&lt;'hidden workings'!$C$9),'hidden workings'!$E$9-'hidden workings'!$D$9,0)</f>
        <v>0</v>
      </c>
      <c r="W155">
        <f>+Monopoly!$C$10+Monopoly!$C$11*J155</f>
        <v>59.40000000000008</v>
      </c>
      <c r="X155">
        <f>+Monopoly!$C$10+2*Monopoly!$C$11*J155</f>
        <v>28.800000000000153</v>
      </c>
    </row>
    <row r="156" spans="10:24" ht="12.75">
      <c r="J156">
        <f t="shared" si="3"/>
        <v>30.799999999999923</v>
      </c>
      <c r="K156">
        <f>+'hidden workings'!$A$13+'hidden workings'!$C$13*J156+'hidden workings'!$E$13*J156^2+'hidden workings'!$G$13*J156^3</f>
        <v>1279.7745777777754</v>
      </c>
      <c r="L156">
        <f>+'hidden workings'!$A$15+'hidden workings'!$C$15*J156+'hidden workings'!$E$15*J156^2+'hidden workings'!$G$15*J156^3</f>
        <v>30.554666666666602</v>
      </c>
      <c r="M156">
        <f>+'hidden workings'!$A$17+'hidden workings'!$C$17*J156+'hidden workings'!$E$17*J156^2+'hidden workings'!$G$17*J156^3</f>
        <v>924.2190222222198</v>
      </c>
      <c r="N156">
        <f>+'hidden workings'!$A$19+'hidden workings'!$C$19*J156+'hidden workings'!$E$19*J156^2+'hidden workings'!$G$19*J156^3</f>
        <v>30.007111111111108</v>
      </c>
      <c r="O156">
        <f>+'hidden workings'!$A$21+'hidden workings'!$C$21*J156+'hidden workings'!$E$21*J156^2+'hidden workings'!$G$21/J156</f>
        <v>41.55112265512268</v>
      </c>
      <c r="P156">
        <f>IF(J156&lt;Monopoly!$C$17,Monopoly!$C$18,0)</f>
        <v>0</v>
      </c>
      <c r="R156">
        <f>IF(Monopoly!$C$17&gt;J156,MIN(P156,Monopoly!$C$22),0)</f>
        <v>0</v>
      </c>
      <c r="S156">
        <f>IF(Monopoly!$C$17&gt;J156,MAX(Monopoly!$C$22-P156,0),0)</f>
        <v>0</v>
      </c>
      <c r="T156">
        <f>IF(Monopoly!$C$17&gt;J156,MAX(P156-Monopoly!$C$22,0),0)</f>
        <v>0</v>
      </c>
      <c r="U156">
        <f>IF(Monopoly!$C$17=0,IF($J156&lt;'hidden workings'!$C$9,'hidden workings'!$D$9,N156),0)</f>
        <v>0</v>
      </c>
      <c r="V156">
        <f>IF(AND(Monopoly!$C$17=0,$J156&lt;'hidden workings'!$C$9),'hidden workings'!$E$9-'hidden workings'!$D$9,0)</f>
        <v>0</v>
      </c>
      <c r="W156">
        <f>+Monopoly!$C$10+Monopoly!$C$11*J156</f>
        <v>59.200000000000074</v>
      </c>
      <c r="X156">
        <f>+Monopoly!$C$10+2*Monopoly!$C$11*J156</f>
        <v>28.400000000000155</v>
      </c>
    </row>
    <row r="157" spans="10:24" ht="12.75">
      <c r="J157">
        <f t="shared" si="3"/>
        <v>30.999999999999922</v>
      </c>
      <c r="K157">
        <f>+'hidden workings'!$A$13+'hidden workings'!$C$13*J157+'hidden workings'!$E$13*J157^2+'hidden workings'!$G$13*J157^3</f>
        <v>1285.8999999999976</v>
      </c>
      <c r="L157">
        <f>+'hidden workings'!$A$15+'hidden workings'!$C$15*J157+'hidden workings'!$E$15*J157^2+'hidden workings'!$G$15*J157^3</f>
        <v>30.699999999999932</v>
      </c>
      <c r="M157">
        <f>+'hidden workings'!$A$17+'hidden workings'!$C$17*J157+'hidden workings'!$E$17*J157^2+'hidden workings'!$G$17*J157^3</f>
        <v>930.3444444444419</v>
      </c>
      <c r="N157">
        <f>+'hidden workings'!$A$19+'hidden workings'!$C$19*J157+'hidden workings'!$E$19*J157^2+'hidden workings'!$G$19*J157^3</f>
        <v>30.011111111111106</v>
      </c>
      <c r="O157">
        <f>+'hidden workings'!$A$21+'hidden workings'!$C$21*J157+'hidden workings'!$E$21*J157^2+'hidden workings'!$G$21/J157</f>
        <v>41.480645161290354</v>
      </c>
      <c r="P157">
        <f>IF(J157&lt;Monopoly!$C$17,Monopoly!$C$18,0)</f>
        <v>0</v>
      </c>
      <c r="R157">
        <f>IF(Monopoly!$C$17&gt;J157,MIN(P157,Monopoly!$C$22),0)</f>
        <v>0</v>
      </c>
      <c r="S157">
        <f>IF(Monopoly!$C$17&gt;J157,MAX(Monopoly!$C$22-P157,0),0)</f>
        <v>0</v>
      </c>
      <c r="T157">
        <f>IF(Monopoly!$C$17&gt;J157,MAX(P157-Monopoly!$C$22,0),0)</f>
        <v>0</v>
      </c>
      <c r="U157">
        <f>IF(Monopoly!$C$17=0,IF($J157&lt;'hidden workings'!$C$9,'hidden workings'!$D$9,N157),0)</f>
        <v>0</v>
      </c>
      <c r="V157">
        <f>IF(AND(Monopoly!$C$17=0,$J157&lt;'hidden workings'!$C$9),'hidden workings'!$E$9-'hidden workings'!$D$9,0)</f>
        <v>0</v>
      </c>
      <c r="W157">
        <f>+Monopoly!$C$10+Monopoly!$C$11*J157</f>
        <v>59.00000000000008</v>
      </c>
      <c r="X157">
        <f>+Monopoly!$C$10+2*Monopoly!$C$11*J157</f>
        <v>28.000000000000156</v>
      </c>
    </row>
    <row r="158" spans="10:24" ht="12.75">
      <c r="J158">
        <f t="shared" si="3"/>
        <v>31.19999999999992</v>
      </c>
      <c r="K158">
        <f>+'hidden workings'!$A$13+'hidden workings'!$C$13*J158+'hidden workings'!$E$13*J158^2+'hidden workings'!$G$13*J158^3</f>
        <v>1292.0547555555531</v>
      </c>
      <c r="L158">
        <f>+'hidden workings'!$A$15+'hidden workings'!$C$15*J158+'hidden workings'!$E$15*J158^2+'hidden workings'!$G$15*J158^3</f>
        <v>30.847999999999935</v>
      </c>
      <c r="M158">
        <f>+'hidden workings'!$A$17+'hidden workings'!$C$17*J158+'hidden workings'!$E$17*J158^2+'hidden workings'!$G$17*J158^3</f>
        <v>936.4991999999975</v>
      </c>
      <c r="N158">
        <f>+'hidden workings'!$A$19+'hidden workings'!$C$19*J158+'hidden workings'!$E$19*J158^2+'hidden workings'!$G$19*J158^3</f>
        <v>30.015999999999995</v>
      </c>
      <c r="O158">
        <f>+'hidden workings'!$A$21+'hidden workings'!$C$21*J158+'hidden workings'!$E$21*J158^2+'hidden workings'!$G$21/J158</f>
        <v>41.41201139601142</v>
      </c>
      <c r="P158">
        <f>IF(J158&lt;Monopoly!$C$17,Monopoly!$C$18,0)</f>
        <v>0</v>
      </c>
      <c r="R158">
        <f>IF(Monopoly!$C$17&gt;J158,MIN(P158,Monopoly!$C$22),0)</f>
        <v>0</v>
      </c>
      <c r="S158">
        <f>IF(Monopoly!$C$17&gt;J158,MAX(Monopoly!$C$22-P158,0),0)</f>
        <v>0</v>
      </c>
      <c r="T158">
        <f>IF(Monopoly!$C$17&gt;J158,MAX(P158-Monopoly!$C$22,0),0)</f>
        <v>0</v>
      </c>
      <c r="U158">
        <f>IF(Monopoly!$C$17=0,IF($J158&lt;'hidden workings'!$C$9,'hidden workings'!$D$9,N158),0)</f>
        <v>0</v>
      </c>
      <c r="V158">
        <f>IF(AND(Monopoly!$C$17=0,$J158&lt;'hidden workings'!$C$9),'hidden workings'!$E$9-'hidden workings'!$D$9,0)</f>
        <v>0</v>
      </c>
      <c r="W158">
        <f>+Monopoly!$C$10+Monopoly!$C$11*J158</f>
        <v>58.80000000000008</v>
      </c>
      <c r="X158">
        <f>+Monopoly!$C$10+2*Monopoly!$C$11*J158</f>
        <v>27.600000000000158</v>
      </c>
    </row>
    <row r="159" spans="10:24" ht="12.75">
      <c r="J159">
        <f t="shared" si="3"/>
        <v>31.39999999999992</v>
      </c>
      <c r="K159">
        <f>+'hidden workings'!$A$13+'hidden workings'!$C$13*J159+'hidden workings'!$E$13*J159^2+'hidden workings'!$G$13*J159^3</f>
        <v>1298.2393777777754</v>
      </c>
      <c r="L159">
        <f>+'hidden workings'!$A$15+'hidden workings'!$C$15*J159+'hidden workings'!$E$15*J159^2+'hidden workings'!$G$15*J159^3</f>
        <v>30.9986666666666</v>
      </c>
      <c r="M159">
        <f>+'hidden workings'!$A$17+'hidden workings'!$C$17*J159+'hidden workings'!$E$17*J159^2+'hidden workings'!$G$17*J159^3</f>
        <v>942.6838222222198</v>
      </c>
      <c r="N159">
        <f>+'hidden workings'!$A$19+'hidden workings'!$C$19*J159+'hidden workings'!$E$19*J159^2+'hidden workings'!$G$19*J159^3</f>
        <v>30.02177777777777</v>
      </c>
      <c r="O159">
        <f>+'hidden workings'!$A$21+'hidden workings'!$C$21*J159+'hidden workings'!$E$21*J159^2+'hidden workings'!$G$21/J159</f>
        <v>41.34520311394199</v>
      </c>
      <c r="P159">
        <f>IF(J159&lt;Monopoly!$C$17,Monopoly!$C$18,0)</f>
        <v>0</v>
      </c>
      <c r="R159">
        <f>IF(Monopoly!$C$17&gt;J159,MIN(P159,Monopoly!$C$22),0)</f>
        <v>0</v>
      </c>
      <c r="S159">
        <f>IF(Monopoly!$C$17&gt;J159,MAX(Monopoly!$C$22-P159,0),0)</f>
        <v>0</v>
      </c>
      <c r="T159">
        <f>IF(Monopoly!$C$17&gt;J159,MAX(P159-Monopoly!$C$22,0),0)</f>
        <v>0</v>
      </c>
      <c r="U159">
        <f>IF(Monopoly!$C$17=0,IF($J159&lt;'hidden workings'!$C$9,'hidden workings'!$D$9,N159),0)</f>
        <v>0</v>
      </c>
      <c r="V159">
        <f>IF(AND(Monopoly!$C$17=0,$J159&lt;'hidden workings'!$C$9),'hidden workings'!$E$9-'hidden workings'!$D$9,0)</f>
        <v>0</v>
      </c>
      <c r="W159">
        <f>+Monopoly!$C$10+Monopoly!$C$11*J159</f>
        <v>58.60000000000008</v>
      </c>
      <c r="X159">
        <f>+Monopoly!$C$10+2*Monopoly!$C$11*J159</f>
        <v>27.20000000000016</v>
      </c>
    </row>
    <row r="160" spans="10:24" ht="12.75">
      <c r="J160">
        <f t="shared" si="3"/>
        <v>31.59999999999992</v>
      </c>
      <c r="K160">
        <f>+'hidden workings'!$A$13+'hidden workings'!$C$13*J160+'hidden workings'!$E$13*J160^2+'hidden workings'!$G$13*J160^3</f>
        <v>1304.4543999999976</v>
      </c>
      <c r="L160">
        <f>+'hidden workings'!$A$15+'hidden workings'!$C$15*J160+'hidden workings'!$E$15*J160^2+'hidden workings'!$G$15*J160^3</f>
        <v>31.15199999999993</v>
      </c>
      <c r="M160">
        <f>+'hidden workings'!$A$17+'hidden workings'!$C$17*J160+'hidden workings'!$E$17*J160^2+'hidden workings'!$G$17*J160^3</f>
        <v>948.8988444444419</v>
      </c>
      <c r="N160">
        <f>+'hidden workings'!$A$19+'hidden workings'!$C$19*J160+'hidden workings'!$E$19*J160^2+'hidden workings'!$G$19*J160^3</f>
        <v>30.02844444444444</v>
      </c>
      <c r="O160">
        <f>+'hidden workings'!$A$21+'hidden workings'!$C$21*J160+'hidden workings'!$E$21*J160^2+'hidden workings'!$G$21/J160</f>
        <v>41.2802025316456</v>
      </c>
      <c r="P160">
        <f>IF(J160&lt;Monopoly!$C$17,Monopoly!$C$18,0)</f>
        <v>0</v>
      </c>
      <c r="R160">
        <f>IF(Monopoly!$C$17&gt;J160,MIN(P160,Monopoly!$C$22),0)</f>
        <v>0</v>
      </c>
      <c r="S160">
        <f>IF(Monopoly!$C$17&gt;J160,MAX(Monopoly!$C$22-P160,0),0)</f>
        <v>0</v>
      </c>
      <c r="T160">
        <f>IF(Monopoly!$C$17&gt;J160,MAX(P160-Monopoly!$C$22,0),0)</f>
        <v>0</v>
      </c>
      <c r="U160">
        <f>IF(Monopoly!$C$17=0,IF($J160&lt;'hidden workings'!$C$9,'hidden workings'!$D$9,N160),0)</f>
        <v>0</v>
      </c>
      <c r="V160">
        <f>IF(AND(Monopoly!$C$17=0,$J160&lt;'hidden workings'!$C$9),'hidden workings'!$E$9-'hidden workings'!$D$9,0)</f>
        <v>0</v>
      </c>
      <c r="W160">
        <f>+Monopoly!$C$10+Monopoly!$C$11*J160</f>
        <v>58.40000000000008</v>
      </c>
      <c r="X160">
        <f>+Monopoly!$C$10+2*Monopoly!$C$11*J160</f>
        <v>26.80000000000016</v>
      </c>
    </row>
    <row r="161" spans="10:24" ht="12.75">
      <c r="J161">
        <f t="shared" si="3"/>
        <v>31.79999999999992</v>
      </c>
      <c r="K161">
        <f>+'hidden workings'!$A$13+'hidden workings'!$C$13*J161+'hidden workings'!$E$13*J161^2+'hidden workings'!$G$13*J161^3</f>
        <v>1310.7003555555532</v>
      </c>
      <c r="L161">
        <f>+'hidden workings'!$A$15+'hidden workings'!$C$15*J161+'hidden workings'!$E$15*J161^2+'hidden workings'!$G$15*J161^3</f>
        <v>31.30799999999993</v>
      </c>
      <c r="M161">
        <f>+'hidden workings'!$A$17+'hidden workings'!$C$17*J161+'hidden workings'!$E$17*J161^2+'hidden workings'!$G$17*J161^3</f>
        <v>955.1447999999975</v>
      </c>
      <c r="N161">
        <f>+'hidden workings'!$A$19+'hidden workings'!$C$19*J161+'hidden workings'!$E$19*J161^2+'hidden workings'!$G$19*J161^3</f>
        <v>30.035999999999994</v>
      </c>
      <c r="O161">
        <f>+'hidden workings'!$A$21+'hidden workings'!$C$21*J161+'hidden workings'!$E$21*J161^2+'hidden workings'!$G$21/J161</f>
        <v>41.21699231306781</v>
      </c>
      <c r="P161">
        <f>IF(J161&lt;Monopoly!$C$17,Monopoly!$C$18,0)</f>
        <v>0</v>
      </c>
      <c r="R161">
        <f>IF(Monopoly!$C$17&gt;J161,MIN(P161,Monopoly!$C$22),0)</f>
        <v>0</v>
      </c>
      <c r="S161">
        <f>IF(Monopoly!$C$17&gt;J161,MAX(Monopoly!$C$22-P161,0),0)</f>
        <v>0</v>
      </c>
      <c r="T161">
        <f>IF(Monopoly!$C$17&gt;J161,MAX(P161-Monopoly!$C$22,0),0)</f>
        <v>0</v>
      </c>
      <c r="U161">
        <f>IF(Monopoly!$C$17=0,IF($J161&lt;'hidden workings'!$C$9,'hidden workings'!$D$9,N161),0)</f>
        <v>0</v>
      </c>
      <c r="V161">
        <f>IF(AND(Monopoly!$C$17=0,$J161&lt;'hidden workings'!$C$9),'hidden workings'!$E$9-'hidden workings'!$D$9,0)</f>
        <v>0</v>
      </c>
      <c r="W161">
        <f>+Monopoly!$C$10+Monopoly!$C$11*J161</f>
        <v>58.20000000000008</v>
      </c>
      <c r="X161">
        <f>+Monopoly!$C$10+2*Monopoly!$C$11*J161</f>
        <v>26.400000000000162</v>
      </c>
    </row>
    <row r="162" spans="10:24" ht="12.75">
      <c r="J162">
        <f t="shared" si="3"/>
        <v>31.99999999999992</v>
      </c>
      <c r="K162">
        <f>+'hidden workings'!$A$13+'hidden workings'!$C$13*J162+'hidden workings'!$E$13*J162^2+'hidden workings'!$G$13*J162^3</f>
        <v>1316.9777777777754</v>
      </c>
      <c r="L162">
        <f>+'hidden workings'!$A$15+'hidden workings'!$C$15*J162+'hidden workings'!$E$15*J162^2+'hidden workings'!$G$15*J162^3</f>
        <v>31.46666666666659</v>
      </c>
      <c r="M162">
        <f>+'hidden workings'!$A$17+'hidden workings'!$C$17*J162+'hidden workings'!$E$17*J162^2+'hidden workings'!$G$17*J162^3</f>
        <v>961.4222222222197</v>
      </c>
      <c r="N162">
        <f>+'hidden workings'!$A$19+'hidden workings'!$C$19*J162+'hidden workings'!$E$19*J162^2+'hidden workings'!$G$19*J162^3</f>
        <v>30.044444444444437</v>
      </c>
      <c r="O162">
        <f>+'hidden workings'!$A$21+'hidden workings'!$C$21*J162+'hidden workings'!$E$21*J162^2+'hidden workings'!$G$21/J162</f>
        <v>41.15555555555558</v>
      </c>
      <c r="P162">
        <f>IF(J162&lt;Monopoly!$C$17,Monopoly!$C$18,0)</f>
        <v>0</v>
      </c>
      <c r="R162">
        <f>IF(Monopoly!$C$17&gt;J162,MIN(P162,Monopoly!$C$22),0)</f>
        <v>0</v>
      </c>
      <c r="S162">
        <f>IF(Monopoly!$C$17&gt;J162,MAX(Monopoly!$C$22-P162,0),0)</f>
        <v>0</v>
      </c>
      <c r="T162">
        <f>IF(Monopoly!$C$17&gt;J162,MAX(P162-Monopoly!$C$22,0),0)</f>
        <v>0</v>
      </c>
      <c r="U162">
        <f>IF(Monopoly!$C$17=0,IF($J162&lt;'hidden workings'!$C$9,'hidden workings'!$D$9,N162),0)</f>
        <v>0</v>
      </c>
      <c r="V162">
        <f>IF(AND(Monopoly!$C$17=0,$J162&lt;'hidden workings'!$C$9),'hidden workings'!$E$9-'hidden workings'!$D$9,0)</f>
        <v>0</v>
      </c>
      <c r="W162">
        <f>+Monopoly!$C$10+Monopoly!$C$11*J162</f>
        <v>58.000000000000085</v>
      </c>
      <c r="X162">
        <f>+Monopoly!$C$10+2*Monopoly!$C$11*J162</f>
        <v>26.000000000000163</v>
      </c>
    </row>
    <row r="163" spans="10:24" ht="12.75">
      <c r="J163">
        <f t="shared" si="3"/>
        <v>32.19999999999992</v>
      </c>
      <c r="K163">
        <f>+'hidden workings'!$A$13+'hidden workings'!$C$13*J163+'hidden workings'!$E$13*J163^2+'hidden workings'!$G$13*J163^3</f>
        <v>1323.2871999999975</v>
      </c>
      <c r="L163">
        <f>+'hidden workings'!$A$15+'hidden workings'!$C$15*J163+'hidden workings'!$E$15*J163^2+'hidden workings'!$G$15*J163^3</f>
        <v>31.627999999999922</v>
      </c>
      <c r="M163">
        <f>+'hidden workings'!$A$17+'hidden workings'!$C$17*J163+'hidden workings'!$E$17*J163^2+'hidden workings'!$G$17*J163^3</f>
        <v>967.7316444444419</v>
      </c>
      <c r="N163">
        <f>+'hidden workings'!$A$19+'hidden workings'!$C$19*J163+'hidden workings'!$E$19*J163^2+'hidden workings'!$G$19*J163^3</f>
        <v>30.05377777777777</v>
      </c>
      <c r="O163">
        <f>+'hidden workings'!$A$21+'hidden workings'!$C$21*J163+'hidden workings'!$E$21*J163^2+'hidden workings'!$G$21/J163</f>
        <v>41.09587577639754</v>
      </c>
      <c r="P163">
        <f>IF(J163&lt;Monopoly!$C$17,Monopoly!$C$18,0)</f>
        <v>0</v>
      </c>
      <c r="R163">
        <f>IF(Monopoly!$C$17&gt;J163,MIN(P163,Monopoly!$C$22),0)</f>
        <v>0</v>
      </c>
      <c r="S163">
        <f>IF(Monopoly!$C$17&gt;J163,MAX(Monopoly!$C$22-P163,0),0)</f>
        <v>0</v>
      </c>
      <c r="T163">
        <f>IF(Monopoly!$C$17&gt;J163,MAX(P163-Monopoly!$C$22,0),0)</f>
        <v>0</v>
      </c>
      <c r="U163">
        <f>IF(Monopoly!$C$17=0,IF($J163&lt;'hidden workings'!$C$9,'hidden workings'!$D$9,N163),0)</f>
        <v>0</v>
      </c>
      <c r="V163">
        <f>IF(AND(Monopoly!$C$17=0,$J163&lt;'hidden workings'!$C$9),'hidden workings'!$E$9-'hidden workings'!$D$9,0)</f>
        <v>0</v>
      </c>
      <c r="W163">
        <f>+Monopoly!$C$10+Monopoly!$C$11*J163</f>
        <v>57.80000000000008</v>
      </c>
      <c r="X163">
        <f>+Monopoly!$C$10+2*Monopoly!$C$11*J163</f>
        <v>25.600000000000165</v>
      </c>
    </row>
    <row r="164" spans="10:24" ht="12.75">
      <c r="J164">
        <f t="shared" si="3"/>
        <v>32.39999999999992</v>
      </c>
      <c r="K164">
        <f>+'hidden workings'!$A$13+'hidden workings'!$C$13*J164+'hidden workings'!$E$13*J164^2+'hidden workings'!$G$13*J164^3</f>
        <v>1329.629155555553</v>
      </c>
      <c r="L164">
        <f>+'hidden workings'!$A$15+'hidden workings'!$C$15*J164+'hidden workings'!$E$15*J164^2+'hidden workings'!$G$15*J164^3</f>
        <v>31.79199999999993</v>
      </c>
      <c r="M164">
        <f>+'hidden workings'!$A$17+'hidden workings'!$C$17*J164+'hidden workings'!$E$17*J164^2+'hidden workings'!$G$17*J164^3</f>
        <v>974.0735999999974</v>
      </c>
      <c r="N164">
        <f>+'hidden workings'!$A$19+'hidden workings'!$C$19*J164+'hidden workings'!$E$19*J164^2+'hidden workings'!$G$19*J164^3</f>
        <v>30.063999999999993</v>
      </c>
      <c r="O164">
        <f>+'hidden workings'!$A$21+'hidden workings'!$C$21*J164+'hidden workings'!$E$21*J164^2+'hidden workings'!$G$21/J164</f>
        <v>41.03793689986285</v>
      </c>
      <c r="P164">
        <f>IF(J164&lt;Monopoly!$C$17,Monopoly!$C$18,0)</f>
        <v>0</v>
      </c>
      <c r="R164">
        <f>IF(Monopoly!$C$17&gt;J164,MIN(P164,Monopoly!$C$22),0)</f>
        <v>0</v>
      </c>
      <c r="S164">
        <f>IF(Monopoly!$C$17&gt;J164,MAX(Monopoly!$C$22-P164,0),0)</f>
        <v>0</v>
      </c>
      <c r="T164">
        <f>IF(Monopoly!$C$17&gt;J164,MAX(P164-Monopoly!$C$22,0),0)</f>
        <v>0</v>
      </c>
      <c r="U164">
        <f>IF(Monopoly!$C$17=0,IF($J164&lt;'hidden workings'!$C$9,'hidden workings'!$D$9,N164),0)</f>
        <v>0</v>
      </c>
      <c r="V164">
        <f>IF(AND(Monopoly!$C$17=0,$J164&lt;'hidden workings'!$C$9),'hidden workings'!$E$9-'hidden workings'!$D$9,0)</f>
        <v>0</v>
      </c>
      <c r="W164">
        <f>+Monopoly!$C$10+Monopoly!$C$11*J164</f>
        <v>57.60000000000008</v>
      </c>
      <c r="X164">
        <f>+Monopoly!$C$10+2*Monopoly!$C$11*J164</f>
        <v>25.20000000000016</v>
      </c>
    </row>
    <row r="165" spans="10:24" ht="12.75">
      <c r="J165">
        <f t="shared" si="3"/>
        <v>32.59999999999992</v>
      </c>
      <c r="K165">
        <f>+'hidden workings'!$A$13+'hidden workings'!$C$13*J165+'hidden workings'!$E$13*J165^2+'hidden workings'!$G$13*J165^3</f>
        <v>1336.0041777777753</v>
      </c>
      <c r="L165">
        <f>+'hidden workings'!$A$15+'hidden workings'!$C$15*J165+'hidden workings'!$E$15*J165^2+'hidden workings'!$G$15*J165^3</f>
        <v>31.958666666666595</v>
      </c>
      <c r="M165">
        <f>+'hidden workings'!$A$17+'hidden workings'!$C$17*J165+'hidden workings'!$E$17*J165^2+'hidden workings'!$G$17*J165^3</f>
        <v>980.4486222222197</v>
      </c>
      <c r="N165">
        <f>+'hidden workings'!$A$19+'hidden workings'!$C$19*J165+'hidden workings'!$E$19*J165^2+'hidden workings'!$G$19*J165^3</f>
        <v>30.075111111111106</v>
      </c>
      <c r="O165">
        <f>+'hidden workings'!$A$21+'hidden workings'!$C$21*J165+'hidden workings'!$E$21*J165^2+'hidden workings'!$G$21/J165</f>
        <v>40.98172324471713</v>
      </c>
      <c r="P165">
        <f>IF(J165&lt;Monopoly!$C$17,Monopoly!$C$18,0)</f>
        <v>0</v>
      </c>
      <c r="R165">
        <f>IF(Monopoly!$C$17&gt;J165,MIN(P165,Monopoly!$C$22),0)</f>
        <v>0</v>
      </c>
      <c r="S165">
        <f>IF(Monopoly!$C$17&gt;J165,MAX(Monopoly!$C$22-P165,0),0)</f>
        <v>0</v>
      </c>
      <c r="T165">
        <f>IF(Monopoly!$C$17&gt;J165,MAX(P165-Monopoly!$C$22,0),0)</f>
        <v>0</v>
      </c>
      <c r="U165">
        <f>IF(Monopoly!$C$17=0,IF($J165&lt;'hidden workings'!$C$9,'hidden workings'!$D$9,N165),0)</f>
        <v>0</v>
      </c>
      <c r="V165">
        <f>IF(AND(Monopoly!$C$17=0,$J165&lt;'hidden workings'!$C$9),'hidden workings'!$E$9-'hidden workings'!$D$9,0)</f>
        <v>0</v>
      </c>
      <c r="W165">
        <f>+Monopoly!$C$10+Monopoly!$C$11*J165</f>
        <v>57.40000000000008</v>
      </c>
      <c r="X165">
        <f>+Monopoly!$C$10+2*Monopoly!$C$11*J165</f>
        <v>24.800000000000153</v>
      </c>
    </row>
    <row r="166" spans="10:24" ht="12.75">
      <c r="J166">
        <f t="shared" si="3"/>
        <v>32.799999999999926</v>
      </c>
      <c r="K166">
        <f>+'hidden workings'!$A$13+'hidden workings'!$C$13*J166+'hidden workings'!$E$13*J166^2+'hidden workings'!$G$13*J166^3</f>
        <v>1342.4127999999978</v>
      </c>
      <c r="L166">
        <f>+'hidden workings'!$A$15+'hidden workings'!$C$15*J166+'hidden workings'!$E$15*J166^2+'hidden workings'!$G$15*J166^3</f>
        <v>32.12799999999993</v>
      </c>
      <c r="M166">
        <f>+'hidden workings'!$A$17+'hidden workings'!$C$17*J166+'hidden workings'!$E$17*J166^2+'hidden workings'!$G$17*J166^3</f>
        <v>986.857244444442</v>
      </c>
      <c r="N166">
        <f>+'hidden workings'!$A$19+'hidden workings'!$C$19*J166+'hidden workings'!$E$19*J166^2+'hidden workings'!$G$19*J166^3</f>
        <v>30.087111111111103</v>
      </c>
      <c r="O166">
        <f>+'hidden workings'!$A$21+'hidden workings'!$C$21*J166+'hidden workings'!$E$21*J166^2+'hidden workings'!$G$21/J166</f>
        <v>40.927219512195144</v>
      </c>
      <c r="P166">
        <f>IF(J166&lt;Monopoly!$C$17,Monopoly!$C$18,0)</f>
        <v>0</v>
      </c>
      <c r="R166">
        <f>IF(Monopoly!$C$17&gt;J166,MIN(P166,Monopoly!$C$22),0)</f>
        <v>0</v>
      </c>
      <c r="S166">
        <f>IF(Monopoly!$C$17&gt;J166,MAX(Monopoly!$C$22-P166,0),0)</f>
        <v>0</v>
      </c>
      <c r="T166">
        <f>IF(Monopoly!$C$17&gt;J166,MAX(P166-Monopoly!$C$22,0),0)</f>
        <v>0</v>
      </c>
      <c r="U166">
        <f>IF(Monopoly!$C$17=0,IF($J166&lt;'hidden workings'!$C$9,'hidden workings'!$D$9,N166),0)</f>
        <v>0</v>
      </c>
      <c r="V166">
        <f>IF(AND(Monopoly!$C$17=0,$J166&lt;'hidden workings'!$C$9),'hidden workings'!$E$9-'hidden workings'!$D$9,0)</f>
        <v>0</v>
      </c>
      <c r="W166">
        <f>+Monopoly!$C$10+Monopoly!$C$11*J166</f>
        <v>57.200000000000074</v>
      </c>
      <c r="X166">
        <f>+Monopoly!$C$10+2*Monopoly!$C$11*J166</f>
        <v>24.400000000000148</v>
      </c>
    </row>
    <row r="167" spans="10:24" ht="12.75">
      <c r="J167">
        <f t="shared" si="3"/>
        <v>32.99999999999993</v>
      </c>
      <c r="K167">
        <f>+'hidden workings'!$A$13+'hidden workings'!$C$13*J167+'hidden workings'!$E$13*J167^2+'hidden workings'!$G$13*J167^3</f>
        <v>1348.8555555555536</v>
      </c>
      <c r="L167">
        <f>+'hidden workings'!$A$15+'hidden workings'!$C$15*J167+'hidden workings'!$E$15*J167^2+'hidden workings'!$G$15*J167^3</f>
        <v>32.29999999999993</v>
      </c>
      <c r="M167">
        <f>+'hidden workings'!$A$17+'hidden workings'!$C$17*J167+'hidden workings'!$E$17*J167^2+'hidden workings'!$G$17*J167^3</f>
        <v>993.2999999999978</v>
      </c>
      <c r="N167">
        <f>+'hidden workings'!$A$19+'hidden workings'!$C$19*J167+'hidden workings'!$E$19*J167^2+'hidden workings'!$G$19*J167^3</f>
        <v>30.099999999999994</v>
      </c>
      <c r="O167">
        <f>+'hidden workings'!$A$21+'hidden workings'!$C$21*J167+'hidden workings'!$E$21*J167^2+'hidden workings'!$G$21/J167</f>
        <v>40.8744107744108</v>
      </c>
      <c r="P167">
        <f>IF(J167&lt;Monopoly!$C$17,Monopoly!$C$18,0)</f>
        <v>0</v>
      </c>
      <c r="R167">
        <f>IF(Monopoly!$C$17&gt;J167,MIN(P167,Monopoly!$C$22),0)</f>
        <v>0</v>
      </c>
      <c r="S167">
        <f>IF(Monopoly!$C$17&gt;J167,MAX(Monopoly!$C$22-P167,0),0)</f>
        <v>0</v>
      </c>
      <c r="T167">
        <f>IF(Monopoly!$C$17&gt;J167,MAX(P167-Monopoly!$C$22,0),0)</f>
        <v>0</v>
      </c>
      <c r="U167">
        <f>IF(Monopoly!$C$17=0,IF($J167&lt;'hidden workings'!$C$9,'hidden workings'!$D$9,N167),0)</f>
        <v>0</v>
      </c>
      <c r="V167">
        <f>IF(AND(Monopoly!$C$17=0,$J167&lt;'hidden workings'!$C$9),'hidden workings'!$E$9-'hidden workings'!$D$9,0)</f>
        <v>0</v>
      </c>
      <c r="W167">
        <f>+Monopoly!$C$10+Monopoly!$C$11*J167</f>
        <v>57.00000000000007</v>
      </c>
      <c r="X167">
        <f>+Monopoly!$C$10+2*Monopoly!$C$11*J167</f>
        <v>24.000000000000142</v>
      </c>
    </row>
    <row r="168" spans="10:24" ht="12.75">
      <c r="J168">
        <f t="shared" si="3"/>
        <v>33.19999999999993</v>
      </c>
      <c r="K168">
        <f>+'hidden workings'!$A$13+'hidden workings'!$C$13*J168+'hidden workings'!$E$13*J168^2+'hidden workings'!$G$13*J168^3</f>
        <v>1355.3329777777756</v>
      </c>
      <c r="L168">
        <f>+'hidden workings'!$A$15+'hidden workings'!$C$15*J168+'hidden workings'!$E$15*J168^2+'hidden workings'!$G$15*J168^3</f>
        <v>32.4746666666666</v>
      </c>
      <c r="M168">
        <f>+'hidden workings'!$A$17+'hidden workings'!$C$17*J168+'hidden workings'!$E$17*J168^2+'hidden workings'!$G$17*J168^3</f>
        <v>999.7774222222199</v>
      </c>
      <c r="N168">
        <f>+'hidden workings'!$A$19+'hidden workings'!$C$19*J168+'hidden workings'!$E$19*J168^2+'hidden workings'!$G$19*J168^3</f>
        <v>30.11377777777777</v>
      </c>
      <c r="O168">
        <f>+'hidden workings'!$A$21+'hidden workings'!$C$21*J168+'hidden workings'!$E$21*J168^2+'hidden workings'!$G$21/J168</f>
        <v>40.823282463186096</v>
      </c>
      <c r="P168">
        <f>IF(J168&lt;Monopoly!$C$17,Monopoly!$C$18,0)</f>
        <v>0</v>
      </c>
      <c r="R168">
        <f>IF(Monopoly!$C$17&gt;J168,MIN(P168,Monopoly!$C$22),0)</f>
        <v>0</v>
      </c>
      <c r="S168">
        <f>IF(Monopoly!$C$17&gt;J168,MAX(Monopoly!$C$22-P168,0),0)</f>
        <v>0</v>
      </c>
      <c r="T168">
        <f>IF(Monopoly!$C$17&gt;J168,MAX(P168-Monopoly!$C$22,0),0)</f>
        <v>0</v>
      </c>
      <c r="U168">
        <f>IF(Monopoly!$C$17=0,IF($J168&lt;'hidden workings'!$C$9,'hidden workings'!$D$9,N168),0)</f>
        <v>0</v>
      </c>
      <c r="V168">
        <f>IF(AND(Monopoly!$C$17=0,$J168&lt;'hidden workings'!$C$9),'hidden workings'!$E$9-'hidden workings'!$D$9,0)</f>
        <v>0</v>
      </c>
      <c r="W168">
        <f>+Monopoly!$C$10+Monopoly!$C$11*J168</f>
        <v>56.80000000000007</v>
      </c>
      <c r="X168">
        <f>+Monopoly!$C$10+2*Monopoly!$C$11*J168</f>
        <v>23.600000000000136</v>
      </c>
    </row>
    <row r="169" spans="10:24" ht="12.75">
      <c r="J169">
        <f t="shared" si="3"/>
        <v>33.399999999999935</v>
      </c>
      <c r="K169">
        <f>+'hidden workings'!$A$13+'hidden workings'!$C$13*J169+'hidden workings'!$E$13*J169^2+'hidden workings'!$G$13*J169^3</f>
        <v>1361.8455999999978</v>
      </c>
      <c r="L169">
        <f>+'hidden workings'!$A$15+'hidden workings'!$C$15*J169+'hidden workings'!$E$15*J169^2+'hidden workings'!$G$15*J169^3</f>
        <v>32.65199999999994</v>
      </c>
      <c r="M169">
        <f>+'hidden workings'!$A$17+'hidden workings'!$C$17*J169+'hidden workings'!$E$17*J169^2+'hidden workings'!$G$17*J169^3</f>
        <v>1006.2900444444421</v>
      </c>
      <c r="N169">
        <f>+'hidden workings'!$A$19+'hidden workings'!$C$19*J169+'hidden workings'!$E$19*J169^2+'hidden workings'!$G$19*J169^3</f>
        <v>30.128444444444437</v>
      </c>
      <c r="O169">
        <f>+'hidden workings'!$A$21+'hidden workings'!$C$21*J169+'hidden workings'!$E$21*J169^2+'hidden workings'!$G$21/J169</f>
        <v>40.77382035928146</v>
      </c>
      <c r="P169">
        <f>IF(J169&lt;Monopoly!$C$17,Monopoly!$C$18,0)</f>
        <v>0</v>
      </c>
      <c r="R169">
        <f>IF(Monopoly!$C$17&gt;J169,MIN(P169,Monopoly!$C$22),0)</f>
        <v>0</v>
      </c>
      <c r="S169">
        <f>IF(Monopoly!$C$17&gt;J169,MAX(Monopoly!$C$22-P169,0),0)</f>
        <v>0</v>
      </c>
      <c r="T169">
        <f>IF(Monopoly!$C$17&gt;J169,MAX(P169-Monopoly!$C$22,0),0)</f>
        <v>0</v>
      </c>
      <c r="U169">
        <f>IF(Monopoly!$C$17=0,IF($J169&lt;'hidden workings'!$C$9,'hidden workings'!$D$9,N169),0)</f>
        <v>0</v>
      </c>
      <c r="V169">
        <f>IF(AND(Monopoly!$C$17=0,$J169&lt;'hidden workings'!$C$9),'hidden workings'!$E$9-'hidden workings'!$D$9,0)</f>
        <v>0</v>
      </c>
      <c r="W169">
        <f>+Monopoly!$C$10+Monopoly!$C$11*J169</f>
        <v>56.600000000000065</v>
      </c>
      <c r="X169">
        <f>+Monopoly!$C$10+2*Monopoly!$C$11*J169</f>
        <v>23.20000000000013</v>
      </c>
    </row>
    <row r="170" spans="10:24" ht="12.75">
      <c r="J170">
        <f t="shared" si="3"/>
        <v>33.59999999999994</v>
      </c>
      <c r="K170">
        <f>+'hidden workings'!$A$13+'hidden workings'!$C$13*J170+'hidden workings'!$E$13*J170^2+'hidden workings'!$G$13*J170^3</f>
        <v>1368.3939555555535</v>
      </c>
      <c r="L170">
        <f>+'hidden workings'!$A$15+'hidden workings'!$C$15*J170+'hidden workings'!$E$15*J170^2+'hidden workings'!$G$15*J170^3</f>
        <v>32.83199999999994</v>
      </c>
      <c r="M170">
        <f>+'hidden workings'!$A$17+'hidden workings'!$C$17*J170+'hidden workings'!$E$17*J170^2+'hidden workings'!$G$17*J170^3</f>
        <v>1012.8383999999978</v>
      </c>
      <c r="N170">
        <f>+'hidden workings'!$A$19+'hidden workings'!$C$19*J170+'hidden workings'!$E$19*J170^2+'hidden workings'!$G$19*J170^3</f>
        <v>30.14399999999999</v>
      </c>
      <c r="O170">
        <f>+'hidden workings'!$A$21+'hidden workings'!$C$21*J170+'hidden workings'!$E$21*J170^2+'hidden workings'!$G$21/J170</f>
        <v>40.7260105820106</v>
      </c>
      <c r="P170">
        <f>IF(J170&lt;Monopoly!$C$17,Monopoly!$C$18,0)</f>
        <v>0</v>
      </c>
      <c r="R170">
        <f>IF(Monopoly!$C$17&gt;J170,MIN(P170,Monopoly!$C$22),0)</f>
        <v>0</v>
      </c>
      <c r="S170">
        <f>IF(Monopoly!$C$17&gt;J170,MAX(Monopoly!$C$22-P170,0),0)</f>
        <v>0</v>
      </c>
      <c r="T170">
        <f>IF(Monopoly!$C$17&gt;J170,MAX(P170-Monopoly!$C$22,0),0)</f>
        <v>0</v>
      </c>
      <c r="U170">
        <f>IF(Monopoly!$C$17=0,IF($J170&lt;'hidden workings'!$C$9,'hidden workings'!$D$9,N170),0)</f>
        <v>0</v>
      </c>
      <c r="V170">
        <f>IF(AND(Monopoly!$C$17=0,$J170&lt;'hidden workings'!$C$9),'hidden workings'!$E$9-'hidden workings'!$D$9,0)</f>
        <v>0</v>
      </c>
      <c r="W170">
        <f>+Monopoly!$C$10+Monopoly!$C$11*J170</f>
        <v>56.40000000000006</v>
      </c>
      <c r="X170">
        <f>+Monopoly!$C$10+2*Monopoly!$C$11*J170</f>
        <v>22.800000000000125</v>
      </c>
    </row>
    <row r="171" spans="10:24" ht="12.75">
      <c r="J171">
        <f t="shared" si="3"/>
        <v>33.79999999999994</v>
      </c>
      <c r="K171">
        <f>+'hidden workings'!$A$13+'hidden workings'!$C$13*J171+'hidden workings'!$E$13*J171^2+'hidden workings'!$G$13*J171^3</f>
        <v>1374.978577777776</v>
      </c>
      <c r="L171">
        <f>+'hidden workings'!$A$15+'hidden workings'!$C$15*J171+'hidden workings'!$E$15*J171^2+'hidden workings'!$G$15*J171^3</f>
        <v>33.014666666666606</v>
      </c>
      <c r="M171">
        <f>+'hidden workings'!$A$17+'hidden workings'!$C$17*J171+'hidden workings'!$E$17*J171^2+'hidden workings'!$G$17*J171^3</f>
        <v>1019.4230222222203</v>
      </c>
      <c r="N171">
        <f>+'hidden workings'!$A$19+'hidden workings'!$C$19*J171+'hidden workings'!$E$19*J171^2+'hidden workings'!$G$19*J171^3</f>
        <v>30.160444444444437</v>
      </c>
      <c r="O171">
        <f>+'hidden workings'!$A$21+'hidden workings'!$C$21*J171+'hidden workings'!$E$21*J171^2+'hidden workings'!$G$21/J171</f>
        <v>40.67983957922421</v>
      </c>
      <c r="P171">
        <f>IF(J171&lt;Monopoly!$C$17,Monopoly!$C$18,0)</f>
        <v>0</v>
      </c>
      <c r="R171">
        <f>IF(Monopoly!$C$17&gt;J171,MIN(P171,Monopoly!$C$22),0)</f>
        <v>0</v>
      </c>
      <c r="S171">
        <f>IF(Monopoly!$C$17&gt;J171,MAX(Monopoly!$C$22-P171,0),0)</f>
        <v>0</v>
      </c>
      <c r="T171">
        <f>IF(Monopoly!$C$17&gt;J171,MAX(P171-Monopoly!$C$22,0),0)</f>
        <v>0</v>
      </c>
      <c r="U171">
        <f>IF(Monopoly!$C$17=0,IF($J171&lt;'hidden workings'!$C$9,'hidden workings'!$D$9,N171),0)</f>
        <v>0</v>
      </c>
      <c r="V171">
        <f>IF(AND(Monopoly!$C$17=0,$J171&lt;'hidden workings'!$C$9),'hidden workings'!$E$9-'hidden workings'!$D$9,0)</f>
        <v>0</v>
      </c>
      <c r="W171">
        <f>+Monopoly!$C$10+Monopoly!$C$11*J171</f>
        <v>56.20000000000006</v>
      </c>
      <c r="X171">
        <f>+Monopoly!$C$10+2*Monopoly!$C$11*J171</f>
        <v>22.40000000000012</v>
      </c>
    </row>
    <row r="172" spans="10:24" ht="12.75">
      <c r="J172">
        <f t="shared" si="3"/>
        <v>33.99999999999994</v>
      </c>
      <c r="K172">
        <f>+'hidden workings'!$A$13+'hidden workings'!$C$13*J172+'hidden workings'!$E$13*J172^2+'hidden workings'!$G$13*J172^3</f>
        <v>1381.599999999998</v>
      </c>
      <c r="L172">
        <f>+'hidden workings'!$A$15+'hidden workings'!$C$15*J172+'hidden workings'!$E$15*J172^2+'hidden workings'!$G$15*J172^3</f>
        <v>33.19999999999994</v>
      </c>
      <c r="M172">
        <f>+'hidden workings'!$A$17+'hidden workings'!$C$17*J172+'hidden workings'!$E$17*J172^2+'hidden workings'!$G$17*J172^3</f>
        <v>1026.0444444444424</v>
      </c>
      <c r="N172">
        <f>+'hidden workings'!$A$19+'hidden workings'!$C$19*J172+'hidden workings'!$E$19*J172^2+'hidden workings'!$G$19*J172^3</f>
        <v>30.17777777777777</v>
      </c>
      <c r="O172">
        <f>+'hidden workings'!$A$21+'hidden workings'!$C$21*J172+'hidden workings'!$E$21*J172^2+'hidden workings'!$G$21/J172</f>
        <v>40.63529411764707</v>
      </c>
      <c r="P172">
        <f>IF(J172&lt;Monopoly!$C$17,Monopoly!$C$18,0)</f>
        <v>0</v>
      </c>
      <c r="R172">
        <f>IF(Monopoly!$C$17&gt;J172,MIN(P172,Monopoly!$C$22),0)</f>
        <v>0</v>
      </c>
      <c r="S172">
        <f>IF(Monopoly!$C$17&gt;J172,MAX(Monopoly!$C$22-P172,0),0)</f>
        <v>0</v>
      </c>
      <c r="T172">
        <f>IF(Monopoly!$C$17&gt;J172,MAX(P172-Monopoly!$C$22,0),0)</f>
        <v>0</v>
      </c>
      <c r="U172">
        <f>IF(Monopoly!$C$17=0,IF($J172&lt;'hidden workings'!$C$9,'hidden workings'!$D$9,N172),0)</f>
        <v>0</v>
      </c>
      <c r="V172">
        <f>IF(AND(Monopoly!$C$17=0,$J172&lt;'hidden workings'!$C$9),'hidden workings'!$E$9-'hidden workings'!$D$9,0)</f>
        <v>0</v>
      </c>
      <c r="W172">
        <f>+Monopoly!$C$10+Monopoly!$C$11*J172</f>
        <v>56.00000000000006</v>
      </c>
      <c r="X172">
        <f>+Monopoly!$C$10+2*Monopoly!$C$11*J172</f>
        <v>22.000000000000114</v>
      </c>
    </row>
    <row r="173" spans="10:24" ht="12.75">
      <c r="J173">
        <f t="shared" si="3"/>
        <v>34.199999999999946</v>
      </c>
      <c r="K173">
        <f>+'hidden workings'!$A$13+'hidden workings'!$C$13*J173+'hidden workings'!$E$13*J173^2+'hidden workings'!$G$13*J173^3</f>
        <v>1388.2587555555538</v>
      </c>
      <c r="L173">
        <f>+'hidden workings'!$A$15+'hidden workings'!$C$15*J173+'hidden workings'!$E$15*J173^2+'hidden workings'!$G$15*J173^3</f>
        <v>33.38799999999994</v>
      </c>
      <c r="M173">
        <f>+'hidden workings'!$A$17+'hidden workings'!$C$17*J173+'hidden workings'!$E$17*J173^2+'hidden workings'!$G$17*J173^3</f>
        <v>1032.703199999998</v>
      </c>
      <c r="N173">
        <f>+'hidden workings'!$A$19+'hidden workings'!$C$19*J173+'hidden workings'!$E$19*J173^2+'hidden workings'!$G$19*J173^3</f>
        <v>30.19599999999999</v>
      </c>
      <c r="O173">
        <f>+'hidden workings'!$A$21+'hidden workings'!$C$21*J173+'hidden workings'!$E$21*J173^2+'hidden workings'!$G$21/J173</f>
        <v>40.59236127355427</v>
      </c>
      <c r="P173">
        <f>IF(J173&lt;Monopoly!$C$17,Monopoly!$C$18,0)</f>
        <v>0</v>
      </c>
      <c r="R173">
        <f>IF(Monopoly!$C$17&gt;J173,MIN(P173,Monopoly!$C$22),0)</f>
        <v>0</v>
      </c>
      <c r="S173">
        <f>IF(Monopoly!$C$17&gt;J173,MAX(Monopoly!$C$22-P173,0),0)</f>
        <v>0</v>
      </c>
      <c r="T173">
        <f>IF(Monopoly!$C$17&gt;J173,MAX(P173-Monopoly!$C$22,0),0)</f>
        <v>0</v>
      </c>
      <c r="U173">
        <f>IF(Monopoly!$C$17=0,IF($J173&lt;'hidden workings'!$C$9,'hidden workings'!$D$9,N173),0)</f>
        <v>0</v>
      </c>
      <c r="V173">
        <f>IF(AND(Monopoly!$C$17=0,$J173&lt;'hidden workings'!$C$9),'hidden workings'!$E$9-'hidden workings'!$D$9,0)</f>
        <v>0</v>
      </c>
      <c r="W173">
        <f>+Monopoly!$C$10+Monopoly!$C$11*J173</f>
        <v>55.800000000000054</v>
      </c>
      <c r="X173">
        <f>+Monopoly!$C$10+2*Monopoly!$C$11*J173</f>
        <v>21.600000000000108</v>
      </c>
    </row>
    <row r="174" spans="10:24" ht="12.75">
      <c r="J174">
        <f t="shared" si="3"/>
        <v>34.39999999999995</v>
      </c>
      <c r="K174">
        <f>+'hidden workings'!$A$13+'hidden workings'!$C$13*J174+'hidden workings'!$E$13*J174^2+'hidden workings'!$G$13*J174^3</f>
        <v>1394.9553777777762</v>
      </c>
      <c r="L174">
        <f>+'hidden workings'!$A$15+'hidden workings'!$C$15*J174+'hidden workings'!$E$15*J174^2+'hidden workings'!$G$15*J174^3</f>
        <v>33.578666666666614</v>
      </c>
      <c r="M174">
        <f>+'hidden workings'!$A$17+'hidden workings'!$C$17*J174+'hidden workings'!$E$17*J174^2+'hidden workings'!$G$17*J174^3</f>
        <v>1039.3998222222206</v>
      </c>
      <c r="N174">
        <f>+'hidden workings'!$A$19+'hidden workings'!$C$19*J174+'hidden workings'!$E$19*J174^2+'hidden workings'!$G$19*J174^3</f>
        <v>30.215111111111106</v>
      </c>
      <c r="O174">
        <f>+'hidden workings'!$A$21+'hidden workings'!$C$21*J174+'hidden workings'!$E$21*J174^2+'hidden workings'!$G$21/J174</f>
        <v>40.55102842377262</v>
      </c>
      <c r="P174">
        <f>IF(J174&lt;Monopoly!$C$17,Monopoly!$C$18,0)</f>
        <v>0</v>
      </c>
      <c r="R174">
        <f>IF(Monopoly!$C$17&gt;J174,MIN(P174,Monopoly!$C$22),0)</f>
        <v>0</v>
      </c>
      <c r="S174">
        <f>IF(Monopoly!$C$17&gt;J174,MAX(Monopoly!$C$22-P174,0),0)</f>
        <v>0</v>
      </c>
      <c r="T174">
        <f>IF(Monopoly!$C$17&gt;J174,MAX(P174-Monopoly!$C$22,0),0)</f>
        <v>0</v>
      </c>
      <c r="U174">
        <f>IF(Monopoly!$C$17=0,IF($J174&lt;'hidden workings'!$C$9,'hidden workings'!$D$9,N174),0)</f>
        <v>0</v>
      </c>
      <c r="V174">
        <f>IF(AND(Monopoly!$C$17=0,$J174&lt;'hidden workings'!$C$9),'hidden workings'!$E$9-'hidden workings'!$D$9,0)</f>
        <v>0</v>
      </c>
      <c r="W174">
        <f>+Monopoly!$C$10+Monopoly!$C$11*J174</f>
        <v>55.60000000000005</v>
      </c>
      <c r="X174">
        <f>+Monopoly!$C$10+2*Monopoly!$C$11*J174</f>
        <v>21.200000000000102</v>
      </c>
    </row>
    <row r="175" spans="10:24" ht="12.75">
      <c r="J175">
        <f t="shared" si="3"/>
        <v>34.59999999999995</v>
      </c>
      <c r="K175">
        <f>+'hidden workings'!$A$13+'hidden workings'!$C$13*J175+'hidden workings'!$E$13*J175^2+'hidden workings'!$G$13*J175^3</f>
        <v>1401.6903999999986</v>
      </c>
      <c r="L175">
        <f>+'hidden workings'!$A$15+'hidden workings'!$C$15*J175+'hidden workings'!$E$15*J175^2+'hidden workings'!$G$15*J175^3</f>
        <v>33.77199999999995</v>
      </c>
      <c r="M175">
        <f>+'hidden workings'!$A$17+'hidden workings'!$C$17*J175+'hidden workings'!$E$17*J175^2+'hidden workings'!$G$17*J175^3</f>
        <v>1046.134844444443</v>
      </c>
      <c r="N175">
        <f>+'hidden workings'!$A$19+'hidden workings'!$C$19*J175+'hidden workings'!$E$19*J175^2+'hidden workings'!$G$19*J175^3</f>
        <v>30.235111111111102</v>
      </c>
      <c r="O175">
        <f>+'hidden workings'!$A$21+'hidden workings'!$C$21*J175+'hidden workings'!$E$21*J175^2+'hidden workings'!$G$21/J175</f>
        <v>40.51128323699423</v>
      </c>
      <c r="P175">
        <f>IF(J175&lt;Monopoly!$C$17,Monopoly!$C$18,0)</f>
        <v>0</v>
      </c>
      <c r="R175">
        <f>IF(Monopoly!$C$17&gt;J175,MIN(P175,Monopoly!$C$22),0)</f>
        <v>0</v>
      </c>
      <c r="S175">
        <f>IF(Monopoly!$C$17&gt;J175,MAX(Monopoly!$C$22-P175,0),0)</f>
        <v>0</v>
      </c>
      <c r="T175">
        <f>IF(Monopoly!$C$17&gt;J175,MAX(P175-Monopoly!$C$22,0),0)</f>
        <v>0</v>
      </c>
      <c r="U175">
        <f>IF(Monopoly!$C$17=0,IF($J175&lt;'hidden workings'!$C$9,'hidden workings'!$D$9,N175),0)</f>
        <v>0</v>
      </c>
      <c r="V175">
        <f>IF(AND(Monopoly!$C$17=0,$J175&lt;'hidden workings'!$C$9),'hidden workings'!$E$9-'hidden workings'!$D$9,0)</f>
        <v>0</v>
      </c>
      <c r="W175">
        <f>+Monopoly!$C$10+Monopoly!$C$11*J175</f>
        <v>55.40000000000005</v>
      </c>
      <c r="X175">
        <f>+Monopoly!$C$10+2*Monopoly!$C$11*J175</f>
        <v>20.800000000000097</v>
      </c>
    </row>
    <row r="176" spans="10:24" ht="12.75">
      <c r="J176">
        <f t="shared" si="3"/>
        <v>34.799999999999955</v>
      </c>
      <c r="K176">
        <f>+'hidden workings'!$A$13+'hidden workings'!$C$13*J176+'hidden workings'!$E$13*J176^2+'hidden workings'!$G$13*J176^3</f>
        <v>1408.464355555554</v>
      </c>
      <c r="L176">
        <f>+'hidden workings'!$A$15+'hidden workings'!$C$15*J176+'hidden workings'!$E$15*J176^2+'hidden workings'!$G$15*J176^3</f>
        <v>33.967999999999954</v>
      </c>
      <c r="M176">
        <f>+'hidden workings'!$A$17+'hidden workings'!$C$17*J176+'hidden workings'!$E$17*J176^2+'hidden workings'!$G$17*J176^3</f>
        <v>1052.9087999999983</v>
      </c>
      <c r="N176">
        <f>+'hidden workings'!$A$19+'hidden workings'!$C$19*J176+'hidden workings'!$E$19*J176^2+'hidden workings'!$G$19*J176^3</f>
        <v>30.255999999999993</v>
      </c>
      <c r="O176">
        <f>+'hidden workings'!$A$21+'hidden workings'!$C$21*J176+'hidden workings'!$E$21*J176^2+'hidden workings'!$G$21/J176</f>
        <v>40.47311366538954</v>
      </c>
      <c r="P176">
        <f>IF(J176&lt;Monopoly!$C$17,Monopoly!$C$18,0)</f>
        <v>0</v>
      </c>
      <c r="R176">
        <f>IF(Monopoly!$C$17&gt;J176,MIN(P176,Monopoly!$C$22),0)</f>
        <v>0</v>
      </c>
      <c r="S176">
        <f>IF(Monopoly!$C$17&gt;J176,MAX(Monopoly!$C$22-P176,0),0)</f>
        <v>0</v>
      </c>
      <c r="T176">
        <f>IF(Monopoly!$C$17&gt;J176,MAX(P176-Monopoly!$C$22,0),0)</f>
        <v>0</v>
      </c>
      <c r="U176">
        <f>IF(Monopoly!$C$17=0,IF($J176&lt;'hidden workings'!$C$9,'hidden workings'!$D$9,N176),0)</f>
        <v>0</v>
      </c>
      <c r="V176">
        <f>IF(AND(Monopoly!$C$17=0,$J176&lt;'hidden workings'!$C$9),'hidden workings'!$E$9-'hidden workings'!$D$9,0)</f>
        <v>0</v>
      </c>
      <c r="W176">
        <f>+Monopoly!$C$10+Monopoly!$C$11*J176</f>
        <v>55.200000000000045</v>
      </c>
      <c r="X176">
        <f>+Monopoly!$C$10+2*Monopoly!$C$11*J176</f>
        <v>20.40000000000009</v>
      </c>
    </row>
    <row r="177" spans="10:24" ht="12.75">
      <c r="J177">
        <f t="shared" si="3"/>
        <v>34.99999999999996</v>
      </c>
      <c r="K177">
        <f>+'hidden workings'!$A$13+'hidden workings'!$C$13*J177+'hidden workings'!$E$13*J177^2+'hidden workings'!$G$13*J177^3</f>
        <v>1415.2777777777762</v>
      </c>
      <c r="L177">
        <f>+'hidden workings'!$A$15+'hidden workings'!$C$15*J177+'hidden workings'!$E$15*J177^2+'hidden workings'!$G$15*J177^3</f>
        <v>34.16666666666662</v>
      </c>
      <c r="M177">
        <f>+'hidden workings'!$A$17+'hidden workings'!$C$17*J177+'hidden workings'!$E$17*J177^2+'hidden workings'!$G$17*J177^3</f>
        <v>1059.7222222222206</v>
      </c>
      <c r="N177">
        <f>+'hidden workings'!$A$19+'hidden workings'!$C$19*J177+'hidden workings'!$E$19*J177^2+'hidden workings'!$G$19*J177^3</f>
        <v>30.27777777777777</v>
      </c>
      <c r="O177">
        <f>+'hidden workings'!$A$21+'hidden workings'!$C$21*J177+'hidden workings'!$E$21*J177^2+'hidden workings'!$G$21/J177</f>
        <v>40.43650793650795</v>
      </c>
      <c r="P177">
        <f>IF(J177&lt;Monopoly!$C$17,Monopoly!$C$18,0)</f>
        <v>0</v>
      </c>
      <c r="R177">
        <f>IF(Monopoly!$C$17&gt;J177,MIN(P177,Monopoly!$C$22),0)</f>
        <v>0</v>
      </c>
      <c r="S177">
        <f>IF(Monopoly!$C$17&gt;J177,MAX(Monopoly!$C$22-P177,0),0)</f>
        <v>0</v>
      </c>
      <c r="T177">
        <f>IF(Monopoly!$C$17&gt;J177,MAX(P177-Monopoly!$C$22,0),0)</f>
        <v>0</v>
      </c>
      <c r="U177">
        <f>IF(Monopoly!$C$17=0,IF($J177&lt;'hidden workings'!$C$9,'hidden workings'!$D$9,N177),0)</f>
        <v>0</v>
      </c>
      <c r="V177">
        <f>IF(AND(Monopoly!$C$17=0,$J177&lt;'hidden workings'!$C$9),'hidden workings'!$E$9-'hidden workings'!$D$9,0)</f>
        <v>0</v>
      </c>
      <c r="W177">
        <f>+Monopoly!$C$10+Monopoly!$C$11*J177</f>
        <v>55.00000000000004</v>
      </c>
      <c r="X177">
        <f>+Monopoly!$C$10+2*Monopoly!$C$11*J177</f>
        <v>20.000000000000085</v>
      </c>
    </row>
    <row r="178" spans="10:24" ht="12.75">
      <c r="J178">
        <f t="shared" si="3"/>
        <v>35.19999999999996</v>
      </c>
      <c r="K178">
        <f>+'hidden workings'!$A$13+'hidden workings'!$C$13*J178+'hidden workings'!$E$13*J178^2+'hidden workings'!$G$13*J178^3</f>
        <v>1422.1311999999987</v>
      </c>
      <c r="L178">
        <f>+'hidden workings'!$A$15+'hidden workings'!$C$15*J178+'hidden workings'!$E$15*J178^2+'hidden workings'!$G$15*J178^3</f>
        <v>34.36799999999995</v>
      </c>
      <c r="M178">
        <f>+'hidden workings'!$A$17+'hidden workings'!$C$17*J178+'hidden workings'!$E$17*J178^2+'hidden workings'!$G$17*J178^3</f>
        <v>1066.575644444443</v>
      </c>
      <c r="N178">
        <f>+'hidden workings'!$A$19+'hidden workings'!$C$19*J178+'hidden workings'!$E$19*J178^2+'hidden workings'!$G$19*J178^3</f>
        <v>30.300444444444437</v>
      </c>
      <c r="O178">
        <f>+'hidden workings'!$A$21+'hidden workings'!$C$21*J178+'hidden workings'!$E$21*J178^2+'hidden workings'!$G$21/J178</f>
        <v>40.401454545454556</v>
      </c>
      <c r="P178">
        <f>IF(J178&lt;Monopoly!$C$17,Monopoly!$C$18,0)</f>
        <v>0</v>
      </c>
      <c r="R178">
        <f>IF(Monopoly!$C$17&gt;J178,MIN(P178,Monopoly!$C$22),0)</f>
        <v>0</v>
      </c>
      <c r="S178">
        <f>IF(Monopoly!$C$17&gt;J178,MAX(Monopoly!$C$22-P178,0),0)</f>
        <v>0</v>
      </c>
      <c r="T178">
        <f>IF(Monopoly!$C$17&gt;J178,MAX(P178-Monopoly!$C$22,0),0)</f>
        <v>0</v>
      </c>
      <c r="U178">
        <f>IF(Monopoly!$C$17=0,IF($J178&lt;'hidden workings'!$C$9,'hidden workings'!$D$9,N178),0)</f>
        <v>0</v>
      </c>
      <c r="V178">
        <f>IF(AND(Monopoly!$C$17=0,$J178&lt;'hidden workings'!$C$9),'hidden workings'!$E$9-'hidden workings'!$D$9,0)</f>
        <v>0</v>
      </c>
      <c r="W178">
        <f>+Monopoly!$C$10+Monopoly!$C$11*J178</f>
        <v>54.80000000000004</v>
      </c>
      <c r="X178">
        <f>+Monopoly!$C$10+2*Monopoly!$C$11*J178</f>
        <v>19.60000000000008</v>
      </c>
    </row>
    <row r="179" spans="10:24" ht="12.75">
      <c r="J179">
        <f t="shared" si="3"/>
        <v>35.39999999999996</v>
      </c>
      <c r="K179">
        <f>+'hidden workings'!$A$13+'hidden workings'!$C$13*J179+'hidden workings'!$E$13*J179^2+'hidden workings'!$G$13*J179^3</f>
        <v>1429.0251555555544</v>
      </c>
      <c r="L179">
        <f>+'hidden workings'!$A$15+'hidden workings'!$C$15*J179+'hidden workings'!$E$15*J179^2+'hidden workings'!$G$15*J179^3</f>
        <v>34.57199999999996</v>
      </c>
      <c r="M179">
        <f>+'hidden workings'!$A$17+'hidden workings'!$C$17*J179+'hidden workings'!$E$17*J179^2+'hidden workings'!$G$17*J179^3</f>
        <v>1073.4695999999988</v>
      </c>
      <c r="N179">
        <f>+'hidden workings'!$A$19+'hidden workings'!$C$19*J179+'hidden workings'!$E$19*J179^2+'hidden workings'!$G$19*J179^3</f>
        <v>30.323999999999995</v>
      </c>
      <c r="O179">
        <f>+'hidden workings'!$A$21+'hidden workings'!$C$21*J179+'hidden workings'!$E$21*J179^2+'hidden workings'!$G$21/J179</f>
        <v>40.36794224733209</v>
      </c>
      <c r="P179">
        <f>IF(J179&lt;Monopoly!$C$17,Monopoly!$C$18,0)</f>
        <v>0</v>
      </c>
      <c r="R179">
        <f>IF(Monopoly!$C$17&gt;J179,MIN(P179,Monopoly!$C$22),0)</f>
        <v>0</v>
      </c>
      <c r="S179">
        <f>IF(Monopoly!$C$17&gt;J179,MAX(Monopoly!$C$22-P179,0),0)</f>
        <v>0</v>
      </c>
      <c r="T179">
        <f>IF(Monopoly!$C$17&gt;J179,MAX(P179-Monopoly!$C$22,0),0)</f>
        <v>0</v>
      </c>
      <c r="U179">
        <f>IF(Monopoly!$C$17=0,IF($J179&lt;'hidden workings'!$C$9,'hidden workings'!$D$9,N179),0)</f>
        <v>0</v>
      </c>
      <c r="V179">
        <f>IF(AND(Monopoly!$C$17=0,$J179&lt;'hidden workings'!$C$9),'hidden workings'!$E$9-'hidden workings'!$D$9,0)</f>
        <v>0</v>
      </c>
      <c r="W179">
        <f>+Monopoly!$C$10+Monopoly!$C$11*J179</f>
        <v>54.60000000000004</v>
      </c>
      <c r="X179">
        <f>+Monopoly!$C$10+2*Monopoly!$C$11*J179</f>
        <v>19.200000000000074</v>
      </c>
    </row>
    <row r="180" spans="10:24" ht="12.75">
      <c r="J180">
        <f t="shared" si="3"/>
        <v>35.599999999999966</v>
      </c>
      <c r="K180">
        <f>+'hidden workings'!$A$13+'hidden workings'!$C$13*J180+'hidden workings'!$E$13*J180^2+'hidden workings'!$G$13*J180^3</f>
        <v>1435.9601777777766</v>
      </c>
      <c r="L180">
        <f>+'hidden workings'!$A$15+'hidden workings'!$C$15*J180+'hidden workings'!$E$15*J180^2+'hidden workings'!$G$15*J180^3</f>
        <v>34.77866666666663</v>
      </c>
      <c r="M180">
        <f>+'hidden workings'!$A$17+'hidden workings'!$C$17*J180+'hidden workings'!$E$17*J180^2+'hidden workings'!$G$17*J180^3</f>
        <v>1080.404622222221</v>
      </c>
      <c r="N180">
        <f>+'hidden workings'!$A$19+'hidden workings'!$C$19*J180+'hidden workings'!$E$19*J180^2+'hidden workings'!$G$19*J180^3</f>
        <v>30.34844444444444</v>
      </c>
      <c r="O180">
        <f>+'hidden workings'!$A$21+'hidden workings'!$C$21*J180+'hidden workings'!$E$21*J180^2+'hidden workings'!$G$21/J180</f>
        <v>40.33596004993758</v>
      </c>
      <c r="P180">
        <f>IF(J180&lt;Monopoly!$C$17,Monopoly!$C$18,0)</f>
        <v>0</v>
      </c>
      <c r="R180">
        <f>IF(Monopoly!$C$17&gt;J180,MIN(P180,Monopoly!$C$22),0)</f>
        <v>0</v>
      </c>
      <c r="S180">
        <f>IF(Monopoly!$C$17&gt;J180,MAX(Monopoly!$C$22-P180,0),0)</f>
        <v>0</v>
      </c>
      <c r="T180">
        <f>IF(Monopoly!$C$17&gt;J180,MAX(P180-Monopoly!$C$22,0),0)</f>
        <v>0</v>
      </c>
      <c r="U180">
        <f>IF(Monopoly!$C$17=0,IF($J180&lt;'hidden workings'!$C$9,'hidden workings'!$D$9,N180),0)</f>
        <v>0</v>
      </c>
      <c r="V180">
        <f>IF(AND(Monopoly!$C$17=0,$J180&lt;'hidden workings'!$C$9),'hidden workings'!$E$9-'hidden workings'!$D$9,0)</f>
        <v>0</v>
      </c>
      <c r="W180">
        <f>+Monopoly!$C$10+Monopoly!$C$11*J180</f>
        <v>54.400000000000034</v>
      </c>
      <c r="X180">
        <f>+Monopoly!$C$10+2*Monopoly!$C$11*J180</f>
        <v>18.800000000000068</v>
      </c>
    </row>
    <row r="181" spans="10:24" ht="12.75">
      <c r="J181">
        <f t="shared" si="3"/>
        <v>35.79999999999997</v>
      </c>
      <c r="K181">
        <f>+'hidden workings'!$A$13+'hidden workings'!$C$13*J181+'hidden workings'!$E$13*J181^2+'hidden workings'!$G$13*J181^3</f>
        <v>1442.9367999999988</v>
      </c>
      <c r="L181">
        <f>+'hidden workings'!$A$15+'hidden workings'!$C$15*J181+'hidden workings'!$E$15*J181^2+'hidden workings'!$G$15*J181^3</f>
        <v>34.987999999999964</v>
      </c>
      <c r="M181">
        <f>+'hidden workings'!$A$17+'hidden workings'!$C$17*J181+'hidden workings'!$E$17*J181^2+'hidden workings'!$G$17*J181^3</f>
        <v>1087.3812444444432</v>
      </c>
      <c r="N181">
        <f>+'hidden workings'!$A$19+'hidden workings'!$C$19*J181+'hidden workings'!$E$19*J181^2+'hidden workings'!$G$19*J181^3</f>
        <v>30.37377777777777</v>
      </c>
      <c r="O181">
        <f>+'hidden workings'!$A$21+'hidden workings'!$C$21*J181+'hidden workings'!$E$21*J181^2+'hidden workings'!$G$21/J181</f>
        <v>40.30549720670392</v>
      </c>
      <c r="P181">
        <f>IF(J181&lt;Monopoly!$C$17,Monopoly!$C$18,0)</f>
        <v>0</v>
      </c>
      <c r="R181">
        <f>IF(Monopoly!$C$17&gt;J181,MIN(P181,Monopoly!$C$22),0)</f>
        <v>0</v>
      </c>
      <c r="S181">
        <f>IF(Monopoly!$C$17&gt;J181,MAX(Monopoly!$C$22-P181,0),0)</f>
        <v>0</v>
      </c>
      <c r="T181">
        <f>IF(Monopoly!$C$17&gt;J181,MAX(P181-Monopoly!$C$22,0),0)</f>
        <v>0</v>
      </c>
      <c r="U181">
        <f>IF(Monopoly!$C$17=0,IF($J181&lt;'hidden workings'!$C$9,'hidden workings'!$D$9,N181),0)</f>
        <v>0</v>
      </c>
      <c r="V181">
        <f>IF(AND(Monopoly!$C$17=0,$J181&lt;'hidden workings'!$C$9),'hidden workings'!$E$9-'hidden workings'!$D$9,0)</f>
        <v>0</v>
      </c>
      <c r="W181">
        <f>+Monopoly!$C$10+Monopoly!$C$11*J181</f>
        <v>54.20000000000003</v>
      </c>
      <c r="X181">
        <f>+Monopoly!$C$10+2*Monopoly!$C$11*J181</f>
        <v>18.400000000000063</v>
      </c>
    </row>
    <row r="182" spans="10:24" ht="12.75">
      <c r="J182">
        <f t="shared" si="3"/>
        <v>35.99999999999997</v>
      </c>
      <c r="K182">
        <f>+'hidden workings'!$A$13+'hidden workings'!$C$13*J182+'hidden workings'!$E$13*J182^2+'hidden workings'!$G$13*J182^3</f>
        <v>1449.9555555555546</v>
      </c>
      <c r="L182">
        <f>+'hidden workings'!$A$15+'hidden workings'!$C$15*J182+'hidden workings'!$E$15*J182^2+'hidden workings'!$G$15*J182^3</f>
        <v>35.19999999999997</v>
      </c>
      <c r="M182">
        <f>+'hidden workings'!$A$17+'hidden workings'!$C$17*J182+'hidden workings'!$E$17*J182^2+'hidden workings'!$G$17*J182^3</f>
        <v>1094.399999999999</v>
      </c>
      <c r="N182">
        <f>+'hidden workings'!$A$19+'hidden workings'!$C$19*J182+'hidden workings'!$E$19*J182^2+'hidden workings'!$G$19*J182^3</f>
        <v>30.399999999999995</v>
      </c>
      <c r="O182">
        <f>+'hidden workings'!$A$21+'hidden workings'!$C$21*J182+'hidden workings'!$E$21*J182^2+'hidden workings'!$G$21/J182</f>
        <v>40.27654320987655</v>
      </c>
      <c r="P182">
        <f>IF(J182&lt;Monopoly!$C$17,Monopoly!$C$18,0)</f>
        <v>0</v>
      </c>
      <c r="R182">
        <f>IF(Monopoly!$C$17&gt;J182,MIN(P182,Monopoly!$C$22),0)</f>
        <v>0</v>
      </c>
      <c r="S182">
        <f>IF(Monopoly!$C$17&gt;J182,MAX(Monopoly!$C$22-P182,0),0)</f>
        <v>0</v>
      </c>
      <c r="T182">
        <f>IF(Monopoly!$C$17&gt;J182,MAX(P182-Monopoly!$C$22,0),0)</f>
        <v>0</v>
      </c>
      <c r="U182">
        <f>IF(Monopoly!$C$17=0,IF($J182&lt;'hidden workings'!$C$9,'hidden workings'!$D$9,N182),0)</f>
        <v>0</v>
      </c>
      <c r="V182">
        <f>IF(AND(Monopoly!$C$17=0,$J182&lt;'hidden workings'!$C$9),'hidden workings'!$E$9-'hidden workings'!$D$9,0)</f>
        <v>0</v>
      </c>
      <c r="W182">
        <f>+Monopoly!$C$10+Monopoly!$C$11*J182</f>
        <v>54.00000000000003</v>
      </c>
      <c r="X182">
        <f>+Monopoly!$C$10+2*Monopoly!$C$11*J182</f>
        <v>18.000000000000057</v>
      </c>
    </row>
    <row r="183" spans="10:24" ht="12.75">
      <c r="J183">
        <f t="shared" si="3"/>
        <v>36.199999999999974</v>
      </c>
      <c r="K183">
        <f>+'hidden workings'!$A$13+'hidden workings'!$C$13*J183+'hidden workings'!$E$13*J183^2+'hidden workings'!$G$13*J183^3</f>
        <v>1457.016977777777</v>
      </c>
      <c r="L183">
        <f>+'hidden workings'!$A$15+'hidden workings'!$C$15*J183+'hidden workings'!$E$15*J183^2+'hidden workings'!$G$15*J183^3</f>
        <v>35.41466666666663</v>
      </c>
      <c r="M183">
        <f>+'hidden workings'!$A$17+'hidden workings'!$C$17*J183+'hidden workings'!$E$17*J183^2+'hidden workings'!$G$17*J183^3</f>
        <v>1101.4614222222212</v>
      </c>
      <c r="N183">
        <f>+'hidden workings'!$A$19+'hidden workings'!$C$19*J183+'hidden workings'!$E$19*J183^2+'hidden workings'!$G$19*J183^3</f>
        <v>30.427111111111106</v>
      </c>
      <c r="O183">
        <f>+'hidden workings'!$A$21+'hidden workings'!$C$21*J183+'hidden workings'!$E$21*J183^2+'hidden workings'!$G$21/J183</f>
        <v>40.24908778391652</v>
      </c>
      <c r="P183">
        <f>IF(J183&lt;Monopoly!$C$17,Monopoly!$C$18,0)</f>
        <v>0</v>
      </c>
      <c r="R183">
        <f>IF(Monopoly!$C$17&gt;J183,MIN(P183,Monopoly!$C$22),0)</f>
        <v>0</v>
      </c>
      <c r="S183">
        <f>IF(Monopoly!$C$17&gt;J183,MAX(Monopoly!$C$22-P183,0),0)</f>
        <v>0</v>
      </c>
      <c r="T183">
        <f>IF(Monopoly!$C$17&gt;J183,MAX(P183-Monopoly!$C$22,0),0)</f>
        <v>0</v>
      </c>
      <c r="U183">
        <f>IF(Monopoly!$C$17=0,IF($J183&lt;'hidden workings'!$C$9,'hidden workings'!$D$9,N183),0)</f>
        <v>0</v>
      </c>
      <c r="V183">
        <f>IF(AND(Monopoly!$C$17=0,$J183&lt;'hidden workings'!$C$9),'hidden workings'!$E$9-'hidden workings'!$D$9,0)</f>
        <v>0</v>
      </c>
      <c r="W183">
        <f>+Monopoly!$C$10+Monopoly!$C$11*J183</f>
        <v>53.800000000000026</v>
      </c>
      <c r="X183">
        <f>+Monopoly!$C$10+2*Monopoly!$C$11*J183</f>
        <v>17.60000000000005</v>
      </c>
    </row>
    <row r="184" spans="10:24" ht="12.75">
      <c r="J184">
        <f t="shared" si="3"/>
        <v>36.39999999999998</v>
      </c>
      <c r="K184">
        <f>+'hidden workings'!$A$13+'hidden workings'!$C$13*J184+'hidden workings'!$E$13*J184^2+'hidden workings'!$G$13*J184^3</f>
        <v>1464.1215999999993</v>
      </c>
      <c r="L184">
        <f>+'hidden workings'!$A$15+'hidden workings'!$C$15*J184+'hidden workings'!$E$15*J184^2+'hidden workings'!$G$15*J184^3</f>
        <v>35.63199999999997</v>
      </c>
      <c r="M184">
        <f>+'hidden workings'!$A$17+'hidden workings'!$C$17*J184+'hidden workings'!$E$17*J184^2+'hidden workings'!$G$17*J184^3</f>
        <v>1108.5660444444436</v>
      </c>
      <c r="N184">
        <f>+'hidden workings'!$A$19+'hidden workings'!$C$19*J184+'hidden workings'!$E$19*J184^2+'hidden workings'!$G$19*J184^3</f>
        <v>30.45511111111111</v>
      </c>
      <c r="O184">
        <f>+'hidden workings'!$A$21+'hidden workings'!$C$21*J184+'hidden workings'!$E$21*J184^2+'hidden workings'!$G$21/J184</f>
        <v>40.223120879120884</v>
      </c>
      <c r="P184">
        <f>IF(J184&lt;Monopoly!$C$17,Monopoly!$C$18,0)</f>
        <v>0</v>
      </c>
      <c r="R184">
        <f>IF(Monopoly!$C$17&gt;J184,MIN(P184,Monopoly!$C$22),0)</f>
        <v>0</v>
      </c>
      <c r="S184">
        <f>IF(Monopoly!$C$17&gt;J184,MAX(Monopoly!$C$22-P184,0),0)</f>
        <v>0</v>
      </c>
      <c r="T184">
        <f>IF(Monopoly!$C$17&gt;J184,MAX(P184-Monopoly!$C$22,0),0)</f>
        <v>0</v>
      </c>
      <c r="U184">
        <f>IF(Monopoly!$C$17=0,IF($J184&lt;'hidden workings'!$C$9,'hidden workings'!$D$9,N184),0)</f>
        <v>0</v>
      </c>
      <c r="V184">
        <f>IF(AND(Monopoly!$C$17=0,$J184&lt;'hidden workings'!$C$9),'hidden workings'!$E$9-'hidden workings'!$D$9,0)</f>
        <v>0</v>
      </c>
      <c r="W184">
        <f>+Monopoly!$C$10+Monopoly!$C$11*J184</f>
        <v>53.60000000000002</v>
      </c>
      <c r="X184">
        <f>+Monopoly!$C$10+2*Monopoly!$C$11*J184</f>
        <v>17.200000000000045</v>
      </c>
    </row>
    <row r="185" spans="10:24" ht="12.75">
      <c r="J185">
        <f t="shared" si="3"/>
        <v>36.59999999999998</v>
      </c>
      <c r="K185">
        <f>+'hidden workings'!$A$13+'hidden workings'!$C$13*J185+'hidden workings'!$E$13*J185^2+'hidden workings'!$G$13*J185^3</f>
        <v>1471.2699555555546</v>
      </c>
      <c r="L185">
        <f>+'hidden workings'!$A$15+'hidden workings'!$C$15*J185+'hidden workings'!$E$15*J185^2+'hidden workings'!$G$15*J185^3</f>
        <v>35.851999999999975</v>
      </c>
      <c r="M185">
        <f>+'hidden workings'!$A$17+'hidden workings'!$C$17*J185+'hidden workings'!$E$17*J185^2+'hidden workings'!$G$17*J185^3</f>
        <v>1115.714399999999</v>
      </c>
      <c r="N185">
        <f>+'hidden workings'!$A$19+'hidden workings'!$C$19*J185+'hidden workings'!$E$19*J185^2+'hidden workings'!$G$19*J185^3</f>
        <v>30.483999999999995</v>
      </c>
      <c r="O185">
        <f>+'hidden workings'!$A$21+'hidden workings'!$C$21*J185+'hidden workings'!$E$21*J185^2+'hidden workings'!$G$21/J185</f>
        <v>40.198632665452344</v>
      </c>
      <c r="P185">
        <f>IF(J185&lt;Monopoly!$C$17,Monopoly!$C$18,0)</f>
        <v>0</v>
      </c>
      <c r="R185">
        <f>IF(Monopoly!$C$17&gt;J185,MIN(P185,Monopoly!$C$22),0)</f>
        <v>0</v>
      </c>
      <c r="S185">
        <f>IF(Monopoly!$C$17&gt;J185,MAX(Monopoly!$C$22-P185,0),0)</f>
        <v>0</v>
      </c>
      <c r="T185">
        <f>IF(Monopoly!$C$17&gt;J185,MAX(P185-Monopoly!$C$22,0),0)</f>
        <v>0</v>
      </c>
      <c r="U185">
        <f>IF(Monopoly!$C$17=0,IF($J185&lt;'hidden workings'!$C$9,'hidden workings'!$D$9,N185),0)</f>
        <v>0</v>
      </c>
      <c r="V185">
        <f>IF(AND(Monopoly!$C$17=0,$J185&lt;'hidden workings'!$C$9),'hidden workings'!$E$9-'hidden workings'!$D$9,0)</f>
        <v>0</v>
      </c>
      <c r="W185">
        <f>+Monopoly!$C$10+Monopoly!$C$11*J185</f>
        <v>53.40000000000002</v>
      </c>
      <c r="X185">
        <f>+Monopoly!$C$10+2*Monopoly!$C$11*J185</f>
        <v>16.80000000000004</v>
      </c>
    </row>
    <row r="186" spans="10:24" ht="12.75">
      <c r="J186">
        <f t="shared" si="3"/>
        <v>36.79999999999998</v>
      </c>
      <c r="K186">
        <f>+'hidden workings'!$A$13+'hidden workings'!$C$13*J186+'hidden workings'!$E$13*J186^2+'hidden workings'!$G$13*J186^3</f>
        <v>1478.4625777777771</v>
      </c>
      <c r="L186">
        <f>+'hidden workings'!$A$15+'hidden workings'!$C$15*J186+'hidden workings'!$E$15*J186^2+'hidden workings'!$G$15*J186^3</f>
        <v>36.07466666666664</v>
      </c>
      <c r="M186">
        <f>+'hidden workings'!$A$17+'hidden workings'!$C$17*J186+'hidden workings'!$E$17*J186^2+'hidden workings'!$G$17*J186^3</f>
        <v>1122.9070222222215</v>
      </c>
      <c r="N186">
        <f>+'hidden workings'!$A$19+'hidden workings'!$C$19*J186+'hidden workings'!$E$19*J186^2+'hidden workings'!$G$19*J186^3</f>
        <v>30.513777777777772</v>
      </c>
      <c r="O186">
        <f>+'hidden workings'!$A$21+'hidden workings'!$C$21*J186+'hidden workings'!$E$21*J186^2+'hidden workings'!$G$21/J186</f>
        <v>40.175613526570054</v>
      </c>
      <c r="P186">
        <f>IF(J186&lt;Monopoly!$C$17,Monopoly!$C$18,0)</f>
        <v>0</v>
      </c>
      <c r="R186">
        <f>IF(Monopoly!$C$17&gt;J186,MIN(P186,Monopoly!$C$22),0)</f>
        <v>0</v>
      </c>
      <c r="S186">
        <f>IF(Monopoly!$C$17&gt;J186,MAX(Monopoly!$C$22-P186,0),0)</f>
        <v>0</v>
      </c>
      <c r="T186">
        <f>IF(Monopoly!$C$17&gt;J186,MAX(P186-Monopoly!$C$22,0),0)</f>
        <v>0</v>
      </c>
      <c r="U186">
        <f>IF(Monopoly!$C$17=0,IF($J186&lt;'hidden workings'!$C$9,'hidden workings'!$D$9,N186),0)</f>
        <v>0</v>
      </c>
      <c r="V186">
        <f>IF(AND(Monopoly!$C$17=0,$J186&lt;'hidden workings'!$C$9),'hidden workings'!$E$9-'hidden workings'!$D$9,0)</f>
        <v>0</v>
      </c>
      <c r="W186">
        <f>+Monopoly!$C$10+Monopoly!$C$11*J186</f>
        <v>53.20000000000002</v>
      </c>
      <c r="X186">
        <f>+Monopoly!$C$10+2*Monopoly!$C$11*J186</f>
        <v>16.400000000000034</v>
      </c>
    </row>
    <row r="187" spans="10:24" ht="12.75">
      <c r="J187">
        <f t="shared" si="3"/>
        <v>36.999999999999986</v>
      </c>
      <c r="K187">
        <f>+'hidden workings'!$A$13+'hidden workings'!$C$13*J187+'hidden workings'!$E$13*J187^2+'hidden workings'!$G$13*J187^3</f>
        <v>1485.6999999999996</v>
      </c>
      <c r="L187">
        <f>+'hidden workings'!$A$15+'hidden workings'!$C$15*J187+'hidden workings'!$E$15*J187^2+'hidden workings'!$G$15*J187^3</f>
        <v>36.299999999999976</v>
      </c>
      <c r="M187">
        <f>+'hidden workings'!$A$17+'hidden workings'!$C$17*J187+'hidden workings'!$E$17*J187^2+'hidden workings'!$G$17*J187^3</f>
        <v>1130.144444444444</v>
      </c>
      <c r="N187">
        <f>+'hidden workings'!$A$19+'hidden workings'!$C$19*J187+'hidden workings'!$E$19*J187^2+'hidden workings'!$G$19*J187^3</f>
        <v>30.544444444444437</v>
      </c>
      <c r="O187">
        <f>+'hidden workings'!$A$21+'hidden workings'!$C$21*J187+'hidden workings'!$E$21*J187^2+'hidden workings'!$G$21/J187</f>
        <v>40.15405405405406</v>
      </c>
      <c r="P187">
        <f>IF(J187&lt;Monopoly!$C$17,Monopoly!$C$18,0)</f>
        <v>0</v>
      </c>
      <c r="R187">
        <f>IF(Monopoly!$C$17&gt;J187,MIN(P187,Monopoly!$C$22),0)</f>
        <v>0</v>
      </c>
      <c r="S187">
        <f>IF(Monopoly!$C$17&gt;J187,MAX(Monopoly!$C$22-P187,0),0)</f>
        <v>0</v>
      </c>
      <c r="T187">
        <f>IF(Monopoly!$C$17&gt;J187,MAX(P187-Monopoly!$C$22,0),0)</f>
        <v>0</v>
      </c>
      <c r="U187">
        <f>IF(Monopoly!$C$17=0,IF($J187&lt;'hidden workings'!$C$9,'hidden workings'!$D$9,N187),0)</f>
        <v>0</v>
      </c>
      <c r="V187">
        <f>IF(AND(Monopoly!$C$17=0,$J187&lt;'hidden workings'!$C$9),'hidden workings'!$E$9-'hidden workings'!$D$9,0)</f>
        <v>0</v>
      </c>
      <c r="W187">
        <f>+Monopoly!$C$10+Monopoly!$C$11*J187</f>
        <v>53.000000000000014</v>
      </c>
      <c r="X187">
        <f>+Monopoly!$C$10+2*Monopoly!$C$11*J187</f>
        <v>16.00000000000003</v>
      </c>
    </row>
    <row r="188" spans="10:24" ht="12.75">
      <c r="J188">
        <f t="shared" si="3"/>
        <v>37.19999999999999</v>
      </c>
      <c r="K188">
        <f>+'hidden workings'!$A$13+'hidden workings'!$C$13*J188+'hidden workings'!$E$13*J188^2+'hidden workings'!$G$13*J188^3</f>
        <v>1492.982755555555</v>
      </c>
      <c r="L188">
        <f>+'hidden workings'!$A$15+'hidden workings'!$C$15*J188+'hidden workings'!$E$15*J188^2+'hidden workings'!$G$15*J188^3</f>
        <v>36.527999999999984</v>
      </c>
      <c r="M188">
        <f>+'hidden workings'!$A$17+'hidden workings'!$C$17*J188+'hidden workings'!$E$17*J188^2+'hidden workings'!$G$17*J188^3</f>
        <v>1137.4271999999994</v>
      </c>
      <c r="N188">
        <f>+'hidden workings'!$A$19+'hidden workings'!$C$19*J188+'hidden workings'!$E$19*J188^2+'hidden workings'!$G$19*J188^3</f>
        <v>30.576</v>
      </c>
      <c r="O188">
        <f>+'hidden workings'!$A$21+'hidden workings'!$C$21*J188+'hidden workings'!$E$21*J188^2+'hidden workings'!$G$21/J188</f>
        <v>40.13394504181602</v>
      </c>
      <c r="P188">
        <f>IF(J188&lt;Monopoly!$C$17,Monopoly!$C$18,0)</f>
        <v>0</v>
      </c>
      <c r="R188">
        <f>IF(Monopoly!$C$17&gt;J188,MIN(P188,Monopoly!$C$22),0)</f>
        <v>0</v>
      </c>
      <c r="S188">
        <f>IF(Monopoly!$C$17&gt;J188,MAX(Monopoly!$C$22-P188,0),0)</f>
        <v>0</v>
      </c>
      <c r="T188">
        <f>IF(Monopoly!$C$17&gt;J188,MAX(P188-Monopoly!$C$22,0),0)</f>
        <v>0</v>
      </c>
      <c r="U188">
        <f>IF(Monopoly!$C$17=0,IF($J188&lt;'hidden workings'!$C$9,'hidden workings'!$D$9,N188),0)</f>
        <v>0</v>
      </c>
      <c r="V188">
        <f>IF(AND(Monopoly!$C$17=0,$J188&lt;'hidden workings'!$C$9),'hidden workings'!$E$9-'hidden workings'!$D$9,0)</f>
        <v>0</v>
      </c>
      <c r="W188">
        <f>+Monopoly!$C$10+Monopoly!$C$11*J188</f>
        <v>52.80000000000001</v>
      </c>
      <c r="X188">
        <f>+Monopoly!$C$10+2*Monopoly!$C$11*J188</f>
        <v>15.600000000000023</v>
      </c>
    </row>
    <row r="189" spans="10:24" ht="12.75">
      <c r="J189">
        <f t="shared" si="3"/>
        <v>37.39999999999999</v>
      </c>
      <c r="K189">
        <f>+'hidden workings'!$A$13+'hidden workings'!$C$13*J189+'hidden workings'!$E$13*J189^2+'hidden workings'!$G$13*J189^3</f>
        <v>1500.3113777777774</v>
      </c>
      <c r="L189">
        <f>+'hidden workings'!$A$15+'hidden workings'!$C$15*J189+'hidden workings'!$E$15*J189^2+'hidden workings'!$G$15*J189^3</f>
        <v>36.75866666666665</v>
      </c>
      <c r="M189">
        <f>+'hidden workings'!$A$17+'hidden workings'!$C$17*J189+'hidden workings'!$E$17*J189^2+'hidden workings'!$G$17*J189^3</f>
        <v>1144.7558222222217</v>
      </c>
      <c r="N189">
        <f>+'hidden workings'!$A$19+'hidden workings'!$C$19*J189+'hidden workings'!$E$19*J189^2+'hidden workings'!$G$19*J189^3</f>
        <v>30.60844444444444</v>
      </c>
      <c r="O189">
        <f>+'hidden workings'!$A$21+'hidden workings'!$C$21*J189+'hidden workings'!$E$21*J189^2+'hidden workings'!$G$21/J189</f>
        <v>40.115277480689244</v>
      </c>
      <c r="P189">
        <f>IF(J189&lt;Monopoly!$C$17,Monopoly!$C$18,0)</f>
        <v>0</v>
      </c>
      <c r="R189">
        <f>IF(Monopoly!$C$17&gt;J189,MIN(P189,Monopoly!$C$22),0)</f>
        <v>0</v>
      </c>
      <c r="S189">
        <f>IF(Monopoly!$C$17&gt;J189,MAX(Monopoly!$C$22-P189,0),0)</f>
        <v>0</v>
      </c>
      <c r="T189">
        <f>IF(Monopoly!$C$17&gt;J189,MAX(P189-Monopoly!$C$22,0),0)</f>
        <v>0</v>
      </c>
      <c r="U189">
        <f>IF(Monopoly!$C$17=0,IF($J189&lt;'hidden workings'!$C$9,'hidden workings'!$D$9,N189),0)</f>
        <v>0</v>
      </c>
      <c r="V189">
        <f>IF(AND(Monopoly!$C$17=0,$J189&lt;'hidden workings'!$C$9),'hidden workings'!$E$9-'hidden workings'!$D$9,0)</f>
        <v>0</v>
      </c>
      <c r="W189">
        <f>+Monopoly!$C$10+Monopoly!$C$11*J189</f>
        <v>52.60000000000001</v>
      </c>
      <c r="X189">
        <f>+Monopoly!$C$10+2*Monopoly!$C$11*J189</f>
        <v>15.200000000000017</v>
      </c>
    </row>
    <row r="190" spans="10:24" ht="12.75">
      <c r="J190">
        <f t="shared" si="3"/>
        <v>37.599999999999994</v>
      </c>
      <c r="K190">
        <f>+'hidden workings'!$A$13+'hidden workings'!$C$13*J190+'hidden workings'!$E$13*J190^2+'hidden workings'!$G$13*J190^3</f>
        <v>1507.6863999999998</v>
      </c>
      <c r="L190">
        <f>+'hidden workings'!$A$15+'hidden workings'!$C$15*J190+'hidden workings'!$E$15*J190^2+'hidden workings'!$G$15*J190^3</f>
        <v>36.99199999999998</v>
      </c>
      <c r="M190">
        <f>+'hidden workings'!$A$17+'hidden workings'!$C$17*J190+'hidden workings'!$E$17*J190^2+'hidden workings'!$G$17*J190^3</f>
        <v>1152.1308444444442</v>
      </c>
      <c r="N190">
        <f>+'hidden workings'!$A$19+'hidden workings'!$C$19*J190+'hidden workings'!$E$19*J190^2+'hidden workings'!$G$19*J190^3</f>
        <v>30.641777777777776</v>
      </c>
      <c r="O190">
        <f>+'hidden workings'!$A$21+'hidden workings'!$C$21*J190+'hidden workings'!$E$21*J190^2+'hidden workings'!$G$21/J190</f>
        <v>40.09804255319149</v>
      </c>
      <c r="P190">
        <f>IF(J190&lt;Monopoly!$C$17,Monopoly!$C$18,0)</f>
        <v>0</v>
      </c>
      <c r="R190">
        <f>IF(Monopoly!$C$17&gt;J190,MIN(P190,Monopoly!$C$22),0)</f>
        <v>0</v>
      </c>
      <c r="S190">
        <f>IF(Monopoly!$C$17&gt;J190,MAX(Monopoly!$C$22-P190,0),0)</f>
        <v>0</v>
      </c>
      <c r="T190">
        <f>IF(Monopoly!$C$17&gt;J190,MAX(P190-Monopoly!$C$22,0),0)</f>
        <v>0</v>
      </c>
      <c r="U190">
        <f>IF(Monopoly!$C$17=0,IF($J190&lt;'hidden workings'!$C$9,'hidden workings'!$D$9,N190),0)</f>
        <v>0</v>
      </c>
      <c r="V190">
        <f>IF(AND(Monopoly!$C$17=0,$J190&lt;'hidden workings'!$C$9),'hidden workings'!$E$9-'hidden workings'!$D$9,0)</f>
        <v>0</v>
      </c>
      <c r="W190">
        <f>+Monopoly!$C$10+Monopoly!$C$11*J190</f>
        <v>52.400000000000006</v>
      </c>
      <c r="X190">
        <f>+Monopoly!$C$10+2*Monopoly!$C$11*J190</f>
        <v>14.800000000000011</v>
      </c>
    </row>
    <row r="191" spans="10:24" ht="12.75">
      <c r="J191">
        <f t="shared" si="3"/>
        <v>37.8</v>
      </c>
      <c r="K191">
        <f>+'hidden workings'!$A$13+'hidden workings'!$C$13*J191+'hidden workings'!$E$13*J191^2+'hidden workings'!$G$13*J191^3</f>
        <v>1515.1083555555556</v>
      </c>
      <c r="L191">
        <f>+'hidden workings'!$A$15+'hidden workings'!$C$15*J191+'hidden workings'!$E$15*J191^2+'hidden workings'!$G$15*J191^3</f>
        <v>37.22799999999999</v>
      </c>
      <c r="M191">
        <f>+'hidden workings'!$A$17+'hidden workings'!$C$17*J191+'hidden workings'!$E$17*J191^2+'hidden workings'!$G$17*J191^3</f>
        <v>1159.5528</v>
      </c>
      <c r="N191">
        <f>+'hidden workings'!$A$19+'hidden workings'!$C$19*J191+'hidden workings'!$E$19*J191^2+'hidden workings'!$G$19*J191^3</f>
        <v>30.676</v>
      </c>
      <c r="O191">
        <f>+'hidden workings'!$A$21+'hidden workings'!$C$21*J191+'hidden workings'!$E$21*J191^2+'hidden workings'!$G$21/J191</f>
        <v>40.082231628453854</v>
      </c>
      <c r="P191">
        <f>IF(J191&lt;Monopoly!$C$17,Monopoly!$C$18,0)</f>
        <v>0</v>
      </c>
      <c r="R191">
        <f>IF(Monopoly!$C$17&gt;J191,MIN(P191,Monopoly!$C$22),0)</f>
        <v>0</v>
      </c>
      <c r="S191">
        <f>IF(Monopoly!$C$17&gt;J191,MAX(Monopoly!$C$22-P191,0),0)</f>
        <v>0</v>
      </c>
      <c r="T191">
        <f>IF(Monopoly!$C$17&gt;J191,MAX(P191-Monopoly!$C$22,0),0)</f>
        <v>0</v>
      </c>
      <c r="U191">
        <f>IF(Monopoly!$C$17=0,IF($J191&lt;'hidden workings'!$C$9,'hidden workings'!$D$9,N191),0)</f>
        <v>0</v>
      </c>
      <c r="V191">
        <f>IF(AND(Monopoly!$C$17=0,$J191&lt;'hidden workings'!$C$9),'hidden workings'!$E$9-'hidden workings'!$D$9,0)</f>
        <v>0</v>
      </c>
      <c r="W191">
        <f>+Monopoly!$C$10+Monopoly!$C$11*J191</f>
        <v>52.2</v>
      </c>
      <c r="X191">
        <f>+Monopoly!$C$10+2*Monopoly!$C$11*J191</f>
        <v>14.400000000000006</v>
      </c>
    </row>
    <row r="192" spans="10:24" ht="12.75">
      <c r="J192">
        <f t="shared" si="3"/>
        <v>38</v>
      </c>
      <c r="K192">
        <f>+'hidden workings'!$A$13+'hidden workings'!$C$13*J192+'hidden workings'!$E$13*J192^2+'hidden workings'!$G$13*J192^3</f>
        <v>1522.5777777777778</v>
      </c>
      <c r="L192">
        <f>+'hidden workings'!$A$15+'hidden workings'!$C$15*J192+'hidden workings'!$E$15*J192^2+'hidden workings'!$G$15*J192^3</f>
        <v>37.46666666666666</v>
      </c>
      <c r="M192">
        <f>+'hidden workings'!$A$17+'hidden workings'!$C$17*J192+'hidden workings'!$E$17*J192^2+'hidden workings'!$G$17*J192^3</f>
        <v>1167.0222222222221</v>
      </c>
      <c r="N192">
        <f>+'hidden workings'!$A$19+'hidden workings'!$C$19*J192+'hidden workings'!$E$19*J192^2+'hidden workings'!$G$19*J192^3</f>
        <v>30.71111111111111</v>
      </c>
      <c r="O192">
        <f>+'hidden workings'!$A$21+'hidden workings'!$C$21*J192+'hidden workings'!$E$21*J192^2+'hidden workings'!$G$21/J192</f>
        <v>40.06783625730994</v>
      </c>
      <c r="P192">
        <f>IF(J192&lt;Monopoly!$C$17,Monopoly!$C$18,0)</f>
        <v>0</v>
      </c>
      <c r="R192">
        <f>IF(Monopoly!$C$17&gt;J192,MIN(P192,Monopoly!$C$22),0)</f>
        <v>0</v>
      </c>
      <c r="S192">
        <f>IF(Monopoly!$C$17&gt;J192,MAX(Monopoly!$C$22-P192,0),0)</f>
        <v>0</v>
      </c>
      <c r="T192">
        <f>IF(Monopoly!$C$17&gt;J192,MAX(P192-Monopoly!$C$22,0),0)</f>
        <v>0</v>
      </c>
      <c r="U192">
        <f>IF(Monopoly!$C$17=0,IF($J192&lt;'hidden workings'!$C$9,'hidden workings'!$D$9,N192),0)</f>
        <v>0</v>
      </c>
      <c r="V192">
        <f>IF(AND(Monopoly!$C$17=0,$J192&lt;'hidden workings'!$C$9),'hidden workings'!$E$9-'hidden workings'!$D$9,0)</f>
        <v>0</v>
      </c>
      <c r="W192">
        <f>+Monopoly!$C$10+Monopoly!$C$11*J192</f>
        <v>52</v>
      </c>
      <c r="X192">
        <f>+Monopoly!$C$10+2*Monopoly!$C$11*J192</f>
        <v>14</v>
      </c>
    </row>
    <row r="193" spans="10:24" ht="12.75">
      <c r="J193">
        <f t="shared" si="3"/>
        <v>38.2</v>
      </c>
      <c r="K193">
        <f>+'hidden workings'!$A$13+'hidden workings'!$C$13*J193+'hidden workings'!$E$13*J193^2+'hidden workings'!$G$13*J193^3</f>
        <v>1530.0952</v>
      </c>
      <c r="L193">
        <f>+'hidden workings'!$A$15+'hidden workings'!$C$15*J193+'hidden workings'!$E$15*J193^2+'hidden workings'!$G$15*J193^3</f>
        <v>37.708</v>
      </c>
      <c r="M193">
        <f>+'hidden workings'!$A$17+'hidden workings'!$C$17*J193+'hidden workings'!$E$17*J193^2+'hidden workings'!$G$17*J193^3</f>
        <v>1174.5396444444443</v>
      </c>
      <c r="N193">
        <f>+'hidden workings'!$A$19+'hidden workings'!$C$19*J193+'hidden workings'!$E$19*J193^2+'hidden workings'!$G$19*J193^3</f>
        <v>30.74711111111111</v>
      </c>
      <c r="O193">
        <f>+'hidden workings'!$A$21+'hidden workings'!$C$21*J193+'hidden workings'!$E$21*J193^2+'hidden workings'!$G$21/J193</f>
        <v>40.05484816753927</v>
      </c>
      <c r="P193">
        <f>IF(J193&lt;Monopoly!$C$17,Monopoly!$C$18,0)</f>
        <v>0</v>
      </c>
      <c r="R193">
        <f>IF(Monopoly!$C$17&gt;J193,MIN(P193,Monopoly!$C$22),0)</f>
        <v>0</v>
      </c>
      <c r="S193">
        <f>IF(Monopoly!$C$17&gt;J193,MAX(Monopoly!$C$22-P193,0),0)</f>
        <v>0</v>
      </c>
      <c r="T193">
        <f>IF(Monopoly!$C$17&gt;J193,MAX(P193-Monopoly!$C$22,0),0)</f>
        <v>0</v>
      </c>
      <c r="U193">
        <f>IF(Monopoly!$C$17=0,IF($J193&lt;'hidden workings'!$C$9,'hidden workings'!$D$9,N193),0)</f>
        <v>0</v>
      </c>
      <c r="V193">
        <f>IF(AND(Monopoly!$C$17=0,$J193&lt;'hidden workings'!$C$9),'hidden workings'!$E$9-'hidden workings'!$D$9,0)</f>
        <v>0</v>
      </c>
      <c r="W193">
        <f>+Monopoly!$C$10+Monopoly!$C$11*J193</f>
        <v>51.8</v>
      </c>
      <c r="X193">
        <f>+Monopoly!$C$10+2*Monopoly!$C$11*J193</f>
        <v>13.599999999999994</v>
      </c>
    </row>
    <row r="194" spans="10:24" ht="12.75">
      <c r="J194">
        <f t="shared" si="3"/>
        <v>38.400000000000006</v>
      </c>
      <c r="K194">
        <f>+'hidden workings'!$A$13+'hidden workings'!$C$13*J194+'hidden workings'!$E$13*J194^2+'hidden workings'!$G$13*J194^3</f>
        <v>1537.6611555555558</v>
      </c>
      <c r="L194">
        <f>+'hidden workings'!$A$15+'hidden workings'!$C$15*J194+'hidden workings'!$E$15*J194^2+'hidden workings'!$G$15*J194^3</f>
        <v>37.952000000000005</v>
      </c>
      <c r="M194">
        <f>+'hidden workings'!$A$17+'hidden workings'!$C$17*J194+'hidden workings'!$E$17*J194^2+'hidden workings'!$G$17*J194^3</f>
        <v>1182.1056</v>
      </c>
      <c r="N194">
        <f>+'hidden workings'!$A$19+'hidden workings'!$C$19*J194+'hidden workings'!$E$19*J194^2+'hidden workings'!$G$19*J194^3</f>
        <v>30.784</v>
      </c>
      <c r="O194">
        <f>+'hidden workings'!$A$21+'hidden workings'!$C$21*J194+'hidden workings'!$E$21*J194^2+'hidden workings'!$G$21/J194</f>
        <v>40.04325925925926</v>
      </c>
      <c r="P194">
        <f>IF(J194&lt;Monopoly!$C$17,Monopoly!$C$18,0)</f>
        <v>0</v>
      </c>
      <c r="R194">
        <f>IF(Monopoly!$C$17&gt;J194,MIN(P194,Monopoly!$C$22),0)</f>
        <v>0</v>
      </c>
      <c r="S194">
        <f>IF(Monopoly!$C$17&gt;J194,MAX(Monopoly!$C$22-P194,0),0)</f>
        <v>0</v>
      </c>
      <c r="T194">
        <f>IF(Monopoly!$C$17&gt;J194,MAX(P194-Monopoly!$C$22,0),0)</f>
        <v>0</v>
      </c>
      <c r="U194">
        <f>IF(Monopoly!$C$17=0,IF($J194&lt;'hidden workings'!$C$9,'hidden workings'!$D$9,N194),0)</f>
        <v>0</v>
      </c>
      <c r="V194">
        <f>IF(AND(Monopoly!$C$17=0,$J194&lt;'hidden workings'!$C$9),'hidden workings'!$E$9-'hidden workings'!$D$9,0)</f>
        <v>0</v>
      </c>
      <c r="W194">
        <f>+Monopoly!$C$10+Monopoly!$C$11*J194</f>
        <v>51.599999999999994</v>
      </c>
      <c r="X194">
        <f>+Monopoly!$C$10+2*Monopoly!$C$11*J194</f>
        <v>13.199999999999989</v>
      </c>
    </row>
    <row r="195" spans="10:24" ht="12.75">
      <c r="J195">
        <f aca="true" t="shared" si="4" ref="J195:J258">0.2+J194</f>
        <v>38.60000000000001</v>
      </c>
      <c r="K195">
        <f>+'hidden workings'!$A$13+'hidden workings'!$C$13*J195+'hidden workings'!$E$13*J195^2+'hidden workings'!$G$13*J195^3</f>
        <v>1545.2761777777782</v>
      </c>
      <c r="L195">
        <f>+'hidden workings'!$A$15+'hidden workings'!$C$15*J195+'hidden workings'!$E$15*J195^2+'hidden workings'!$G$15*J195^3</f>
        <v>38.198666666666675</v>
      </c>
      <c r="M195">
        <f>+'hidden workings'!$A$17+'hidden workings'!$C$17*J195+'hidden workings'!$E$17*J195^2+'hidden workings'!$G$17*J195^3</f>
        <v>1189.7206222222226</v>
      </c>
      <c r="N195">
        <f>+'hidden workings'!$A$19+'hidden workings'!$C$19*J195+'hidden workings'!$E$19*J195^2+'hidden workings'!$G$19*J195^3</f>
        <v>30.82177777777778</v>
      </c>
      <c r="O195">
        <f>+'hidden workings'!$A$21+'hidden workings'!$C$21*J195+'hidden workings'!$E$21*J195^2+'hidden workings'!$G$21/J195</f>
        <v>40.03306160046057</v>
      </c>
      <c r="P195">
        <f>IF(J195&lt;Monopoly!$C$17,Monopoly!$C$18,0)</f>
        <v>0</v>
      </c>
      <c r="R195">
        <f>IF(Monopoly!$C$17&gt;J195,MIN(P195,Monopoly!$C$22),0)</f>
        <v>0</v>
      </c>
      <c r="S195">
        <f>IF(Monopoly!$C$17&gt;J195,MAX(Monopoly!$C$22-P195,0),0)</f>
        <v>0</v>
      </c>
      <c r="T195">
        <f>IF(Monopoly!$C$17&gt;J195,MAX(P195-Monopoly!$C$22,0),0)</f>
        <v>0</v>
      </c>
      <c r="U195">
        <f>IF(Monopoly!$C$17=0,IF($J195&lt;'hidden workings'!$C$9,'hidden workings'!$D$9,N195),0)</f>
        <v>0</v>
      </c>
      <c r="V195">
        <f>IF(AND(Monopoly!$C$17=0,$J195&lt;'hidden workings'!$C$9),'hidden workings'!$E$9-'hidden workings'!$D$9,0)</f>
        <v>0</v>
      </c>
      <c r="W195">
        <f>+Monopoly!$C$10+Monopoly!$C$11*J195</f>
        <v>51.39999999999999</v>
      </c>
      <c r="X195">
        <f>+Monopoly!$C$10+2*Monopoly!$C$11*J195</f>
        <v>12.799999999999983</v>
      </c>
    </row>
    <row r="196" spans="10:24" ht="12.75">
      <c r="J196">
        <f t="shared" si="4"/>
        <v>38.80000000000001</v>
      </c>
      <c r="K196">
        <f>+'hidden workings'!$A$13+'hidden workings'!$C$13*J196+'hidden workings'!$E$13*J196^2+'hidden workings'!$G$13*J196^3</f>
        <v>1552.9408000000003</v>
      </c>
      <c r="L196">
        <f>+'hidden workings'!$A$15+'hidden workings'!$C$15*J196+'hidden workings'!$E$15*J196^2+'hidden workings'!$G$15*J196^3</f>
        <v>38.44800000000001</v>
      </c>
      <c r="M196">
        <f>+'hidden workings'!$A$17+'hidden workings'!$C$17*J196+'hidden workings'!$E$17*J196^2+'hidden workings'!$G$17*J196^3</f>
        <v>1197.3852444444447</v>
      </c>
      <c r="N196">
        <f>+'hidden workings'!$A$19+'hidden workings'!$C$19*J196+'hidden workings'!$E$19*J196^2+'hidden workings'!$G$19*J196^3</f>
        <v>30.860444444444443</v>
      </c>
      <c r="O196">
        <f>+'hidden workings'!$A$21+'hidden workings'!$C$21*J196+'hidden workings'!$E$21*J196^2+'hidden workings'!$G$21/J196</f>
        <v>40.02424742268041</v>
      </c>
      <c r="P196">
        <f>IF(J196&lt;Monopoly!$C$17,Monopoly!$C$18,0)</f>
        <v>0</v>
      </c>
      <c r="R196">
        <f>IF(Monopoly!$C$17&gt;J196,MIN(P196,Monopoly!$C$22),0)</f>
        <v>0</v>
      </c>
      <c r="S196">
        <f>IF(Monopoly!$C$17&gt;J196,MAX(Monopoly!$C$22-P196,0),0)</f>
        <v>0</v>
      </c>
      <c r="T196">
        <f>IF(Monopoly!$C$17&gt;J196,MAX(P196-Monopoly!$C$22,0),0)</f>
        <v>0</v>
      </c>
      <c r="U196">
        <f>IF(Monopoly!$C$17=0,IF($J196&lt;'hidden workings'!$C$9,'hidden workings'!$D$9,N196),0)</f>
        <v>0</v>
      </c>
      <c r="V196">
        <f>IF(AND(Monopoly!$C$17=0,$J196&lt;'hidden workings'!$C$9),'hidden workings'!$E$9-'hidden workings'!$D$9,0)</f>
        <v>0</v>
      </c>
      <c r="W196">
        <f>+Monopoly!$C$10+Monopoly!$C$11*J196</f>
        <v>51.19999999999999</v>
      </c>
      <c r="X196">
        <f>+Monopoly!$C$10+2*Monopoly!$C$11*J196</f>
        <v>12.399999999999977</v>
      </c>
    </row>
    <row r="197" spans="10:24" ht="12.75">
      <c r="J197">
        <f t="shared" si="4"/>
        <v>39.000000000000014</v>
      </c>
      <c r="K197">
        <f>+'hidden workings'!$A$13+'hidden workings'!$C$13*J197+'hidden workings'!$E$13*J197^2+'hidden workings'!$G$13*J197^3</f>
        <v>1560.655555555556</v>
      </c>
      <c r="L197">
        <f>+'hidden workings'!$A$15+'hidden workings'!$C$15*J197+'hidden workings'!$E$15*J197^2+'hidden workings'!$G$15*J197^3</f>
        <v>38.70000000000002</v>
      </c>
      <c r="M197">
        <f>+'hidden workings'!$A$17+'hidden workings'!$C$17*J197+'hidden workings'!$E$17*J197^2+'hidden workings'!$G$17*J197^3</f>
        <v>1205.1000000000004</v>
      </c>
      <c r="N197">
        <f>+'hidden workings'!$A$19+'hidden workings'!$C$19*J197+'hidden workings'!$E$19*J197^2+'hidden workings'!$G$19*J197^3</f>
        <v>30.900000000000002</v>
      </c>
      <c r="O197">
        <f>+'hidden workings'!$A$21+'hidden workings'!$C$21*J197+'hidden workings'!$E$21*J197^2+'hidden workings'!$G$21/J197</f>
        <v>40.01680911680912</v>
      </c>
      <c r="P197">
        <f>IF(J197&lt;Monopoly!$C$17,Monopoly!$C$18,0)</f>
        <v>0</v>
      </c>
      <c r="R197">
        <f>IF(Monopoly!$C$17&gt;J197,MIN(P197,Monopoly!$C$22),0)</f>
        <v>0</v>
      </c>
      <c r="S197">
        <f>IF(Monopoly!$C$17&gt;J197,MAX(Monopoly!$C$22-P197,0),0)</f>
        <v>0</v>
      </c>
      <c r="T197">
        <f>IF(Monopoly!$C$17&gt;J197,MAX(P197-Monopoly!$C$22,0),0)</f>
        <v>0</v>
      </c>
      <c r="U197">
        <f>IF(Monopoly!$C$17=0,IF($J197&lt;'hidden workings'!$C$9,'hidden workings'!$D$9,N197),0)</f>
        <v>0</v>
      </c>
      <c r="V197">
        <f>IF(AND(Monopoly!$C$17=0,$J197&lt;'hidden workings'!$C$9),'hidden workings'!$E$9-'hidden workings'!$D$9,0)</f>
        <v>0</v>
      </c>
      <c r="W197">
        <f>+Monopoly!$C$10+Monopoly!$C$11*J197</f>
        <v>50.999999999999986</v>
      </c>
      <c r="X197">
        <f>+Monopoly!$C$10+2*Monopoly!$C$11*J197</f>
        <v>11.999999999999972</v>
      </c>
    </row>
    <row r="198" spans="10:24" ht="12.75">
      <c r="J198">
        <f t="shared" si="4"/>
        <v>39.20000000000002</v>
      </c>
      <c r="K198">
        <f>+'hidden workings'!$A$13+'hidden workings'!$C$13*J198+'hidden workings'!$E$13*J198^2+'hidden workings'!$G$13*J198^3</f>
        <v>1568.4209777777783</v>
      </c>
      <c r="L198">
        <f>+'hidden workings'!$A$15+'hidden workings'!$C$15*J198+'hidden workings'!$E$15*J198^2+'hidden workings'!$G$15*J198^3</f>
        <v>38.95466666666668</v>
      </c>
      <c r="M198">
        <f>+'hidden workings'!$A$17+'hidden workings'!$C$17*J198+'hidden workings'!$E$17*J198^2+'hidden workings'!$G$17*J198^3</f>
        <v>1212.8654222222226</v>
      </c>
      <c r="N198">
        <f>+'hidden workings'!$A$19+'hidden workings'!$C$19*J198+'hidden workings'!$E$19*J198^2+'hidden workings'!$G$19*J198^3</f>
        <v>30.940444444444445</v>
      </c>
      <c r="O198">
        <f>+'hidden workings'!$A$21+'hidden workings'!$C$21*J198+'hidden workings'!$E$21*J198^2+'hidden workings'!$G$21/J198</f>
        <v>40.01073922902494</v>
      </c>
      <c r="P198">
        <f>IF(J198&lt;Monopoly!$C$17,Monopoly!$C$18,0)</f>
        <v>0</v>
      </c>
      <c r="R198">
        <f>IF(Monopoly!$C$17&gt;J198,MIN(P198,Monopoly!$C$22),0)</f>
        <v>0</v>
      </c>
      <c r="S198">
        <f>IF(Monopoly!$C$17&gt;J198,MAX(Monopoly!$C$22-P198,0),0)</f>
        <v>0</v>
      </c>
      <c r="T198">
        <f>IF(Monopoly!$C$17&gt;J198,MAX(P198-Monopoly!$C$22,0),0)</f>
        <v>0</v>
      </c>
      <c r="U198">
        <f>IF(Monopoly!$C$17=0,IF($J198&lt;'hidden workings'!$C$9,'hidden workings'!$D$9,N198),0)</f>
        <v>0</v>
      </c>
      <c r="V198">
        <f>IF(AND(Monopoly!$C$17=0,$J198&lt;'hidden workings'!$C$9),'hidden workings'!$E$9-'hidden workings'!$D$9,0)</f>
        <v>0</v>
      </c>
      <c r="W198">
        <f>+Monopoly!$C$10+Monopoly!$C$11*J198</f>
        <v>50.79999999999998</v>
      </c>
      <c r="X198">
        <f>+Monopoly!$C$10+2*Monopoly!$C$11*J198</f>
        <v>11.599999999999966</v>
      </c>
    </row>
    <row r="199" spans="10:24" ht="12.75">
      <c r="J199">
        <f t="shared" si="4"/>
        <v>39.40000000000002</v>
      </c>
      <c r="K199">
        <f>+'hidden workings'!$A$13+'hidden workings'!$C$13*J199+'hidden workings'!$E$13*J199^2+'hidden workings'!$G$13*J199^3</f>
        <v>1576.2376000000008</v>
      </c>
      <c r="L199">
        <f>+'hidden workings'!$A$15+'hidden workings'!$C$15*J199+'hidden workings'!$E$15*J199^2+'hidden workings'!$G$15*J199^3</f>
        <v>39.21200000000002</v>
      </c>
      <c r="M199">
        <f>+'hidden workings'!$A$17+'hidden workings'!$C$17*J199+'hidden workings'!$E$17*J199^2+'hidden workings'!$G$17*J199^3</f>
        <v>1220.6820444444452</v>
      </c>
      <c r="N199">
        <f>+'hidden workings'!$A$19+'hidden workings'!$C$19*J199+'hidden workings'!$E$19*J199^2+'hidden workings'!$G$19*J199^3</f>
        <v>30.98177777777778</v>
      </c>
      <c r="O199">
        <f>+'hidden workings'!$A$21+'hidden workings'!$C$21*J199+'hidden workings'!$E$21*J199^2+'hidden workings'!$G$21/J199</f>
        <v>40.00603045685279</v>
      </c>
      <c r="P199">
        <f>IF(J199&lt;Monopoly!$C$17,Monopoly!$C$18,0)</f>
        <v>0</v>
      </c>
      <c r="R199">
        <f>IF(Monopoly!$C$17&gt;J199,MIN(P199,Monopoly!$C$22),0)</f>
        <v>0</v>
      </c>
      <c r="S199">
        <f>IF(Monopoly!$C$17&gt;J199,MAX(Monopoly!$C$22-P199,0),0)</f>
        <v>0</v>
      </c>
      <c r="T199">
        <f>IF(Monopoly!$C$17&gt;J199,MAX(P199-Monopoly!$C$22,0),0)</f>
        <v>0</v>
      </c>
      <c r="U199">
        <f>IF(Monopoly!$C$17=0,IF($J199&lt;'hidden workings'!$C$9,'hidden workings'!$D$9,N199),0)</f>
        <v>0</v>
      </c>
      <c r="V199">
        <f>IF(AND(Monopoly!$C$17=0,$J199&lt;'hidden workings'!$C$9),'hidden workings'!$E$9-'hidden workings'!$D$9,0)</f>
        <v>0</v>
      </c>
      <c r="W199">
        <f>+Monopoly!$C$10+Monopoly!$C$11*J199</f>
        <v>50.59999999999998</v>
      </c>
      <c r="X199">
        <f>+Monopoly!$C$10+2*Monopoly!$C$11*J199</f>
        <v>11.19999999999996</v>
      </c>
    </row>
    <row r="200" spans="10:24" ht="12.75">
      <c r="J200">
        <f t="shared" si="4"/>
        <v>39.60000000000002</v>
      </c>
      <c r="K200">
        <f>+'hidden workings'!$A$13+'hidden workings'!$C$13*J200+'hidden workings'!$E$13*J200^2+'hidden workings'!$G$13*J200^3</f>
        <v>1584.1059555555564</v>
      </c>
      <c r="L200">
        <f>+'hidden workings'!$A$15+'hidden workings'!$C$15*J200+'hidden workings'!$E$15*J200^2+'hidden workings'!$G$15*J200^3</f>
        <v>39.47200000000003</v>
      </c>
      <c r="M200">
        <f>+'hidden workings'!$A$17+'hidden workings'!$C$17*J200+'hidden workings'!$E$17*J200^2+'hidden workings'!$G$17*J200^3</f>
        <v>1228.5504000000008</v>
      </c>
      <c r="N200">
        <f>+'hidden workings'!$A$19+'hidden workings'!$C$19*J200+'hidden workings'!$E$19*J200^2+'hidden workings'!$G$19*J200^3</f>
        <v>31.024000000000004</v>
      </c>
      <c r="O200">
        <f>+'hidden workings'!$A$21+'hidden workings'!$C$21*J200+'hidden workings'!$E$21*J200^2+'hidden workings'!$G$21/J200</f>
        <v>40.002675645342315</v>
      </c>
      <c r="P200">
        <f>IF(J200&lt;Monopoly!$C$17,Monopoly!$C$18,0)</f>
        <v>0</v>
      </c>
      <c r="R200">
        <f>IF(Monopoly!$C$17&gt;J200,MIN(P200,Monopoly!$C$22),0)</f>
        <v>0</v>
      </c>
      <c r="S200">
        <f>IF(Monopoly!$C$17&gt;J200,MAX(Monopoly!$C$22-P200,0),0)</f>
        <v>0</v>
      </c>
      <c r="T200">
        <f>IF(Monopoly!$C$17&gt;J200,MAX(P200-Monopoly!$C$22,0),0)</f>
        <v>0</v>
      </c>
      <c r="U200">
        <f>IF(Monopoly!$C$17=0,IF($J200&lt;'hidden workings'!$C$9,'hidden workings'!$D$9,N200),0)</f>
        <v>0</v>
      </c>
      <c r="V200">
        <f>IF(AND(Monopoly!$C$17=0,$J200&lt;'hidden workings'!$C$9),'hidden workings'!$E$9-'hidden workings'!$D$9,0)</f>
        <v>0</v>
      </c>
      <c r="W200">
        <f>+Monopoly!$C$10+Monopoly!$C$11*J200</f>
        <v>50.39999999999998</v>
      </c>
      <c r="X200">
        <f>+Monopoly!$C$10+2*Monopoly!$C$11*J200</f>
        <v>10.799999999999955</v>
      </c>
    </row>
    <row r="201" spans="10:24" ht="12.75">
      <c r="J201">
        <f t="shared" si="4"/>
        <v>39.800000000000026</v>
      </c>
      <c r="K201">
        <f>+'hidden workings'!$A$13+'hidden workings'!$C$13*J201+'hidden workings'!$E$13*J201^2+'hidden workings'!$G$13*J201^3</f>
        <v>1592.0265777777786</v>
      </c>
      <c r="L201">
        <f>+'hidden workings'!$A$15+'hidden workings'!$C$15*J201+'hidden workings'!$E$15*J201^2+'hidden workings'!$G$15*J201^3</f>
        <v>39.73466666666669</v>
      </c>
      <c r="M201">
        <f>+'hidden workings'!$A$17+'hidden workings'!$C$17*J201+'hidden workings'!$E$17*J201^2+'hidden workings'!$G$17*J201^3</f>
        <v>1236.471022222223</v>
      </c>
      <c r="N201">
        <f>+'hidden workings'!$A$19+'hidden workings'!$C$19*J201+'hidden workings'!$E$19*J201^2+'hidden workings'!$G$19*J201^3</f>
        <v>31.067111111111114</v>
      </c>
      <c r="O201">
        <f>+'hidden workings'!$A$21+'hidden workings'!$C$21*J201+'hidden workings'!$E$21*J201^2+'hidden workings'!$G$21/J201</f>
        <v>40.00066778336125</v>
      </c>
      <c r="P201">
        <f>IF(J201&lt;Monopoly!$C$17,Monopoly!$C$18,0)</f>
        <v>0</v>
      </c>
      <c r="R201">
        <f>IF(Monopoly!$C$17&gt;J201,MIN(P201,Monopoly!$C$22),0)</f>
        <v>0</v>
      </c>
      <c r="S201">
        <f>IF(Monopoly!$C$17&gt;J201,MAX(Monopoly!$C$22-P201,0),0)</f>
        <v>0</v>
      </c>
      <c r="T201">
        <f>IF(Monopoly!$C$17&gt;J201,MAX(P201-Monopoly!$C$22,0),0)</f>
        <v>0</v>
      </c>
      <c r="U201">
        <f>IF(Monopoly!$C$17=0,IF($J201&lt;'hidden workings'!$C$9,'hidden workings'!$D$9,N201),0)</f>
        <v>0</v>
      </c>
      <c r="V201">
        <f>IF(AND(Monopoly!$C$17=0,$J201&lt;'hidden workings'!$C$9),'hidden workings'!$E$9-'hidden workings'!$D$9,0)</f>
        <v>0</v>
      </c>
      <c r="W201">
        <f>+Monopoly!$C$10+Monopoly!$C$11*J201</f>
        <v>50.199999999999974</v>
      </c>
      <c r="X201">
        <f>+Monopoly!$C$10+2*Monopoly!$C$11*J201</f>
        <v>10.399999999999949</v>
      </c>
    </row>
    <row r="202" spans="10:24" ht="12.75">
      <c r="J202">
        <f t="shared" si="4"/>
        <v>40.00000000000003</v>
      </c>
      <c r="K202">
        <f>+'hidden workings'!$A$13+'hidden workings'!$C$13*J202+'hidden workings'!$E$13*J202^2+'hidden workings'!$G$13*J202^3</f>
        <v>1600.0000000000011</v>
      </c>
      <c r="L202">
        <f>+'hidden workings'!$A$15+'hidden workings'!$C$15*J202+'hidden workings'!$E$15*J202^2+'hidden workings'!$G$15*J202^3</f>
        <v>40.00000000000003</v>
      </c>
      <c r="M202">
        <f>+'hidden workings'!$A$17+'hidden workings'!$C$17*J202+'hidden workings'!$E$17*J202^2+'hidden workings'!$G$17*J202^3</f>
        <v>1244.4444444444455</v>
      </c>
      <c r="N202">
        <f>+'hidden workings'!$A$19+'hidden workings'!$C$19*J202+'hidden workings'!$E$19*J202^2+'hidden workings'!$G$19*J202^3</f>
        <v>31.111111111111114</v>
      </c>
      <c r="O202">
        <f>+'hidden workings'!$A$21+'hidden workings'!$C$21*J202+'hidden workings'!$E$21*J202^2+'hidden workings'!$G$21/J202</f>
        <v>40</v>
      </c>
      <c r="P202">
        <f>IF(J202&lt;Monopoly!$C$17,Monopoly!$C$18,0)</f>
        <v>0</v>
      </c>
      <c r="R202">
        <f>IF(Monopoly!$C$17&gt;J202,MIN(P202,Monopoly!$C$22),0)</f>
        <v>0</v>
      </c>
      <c r="S202">
        <f>IF(Monopoly!$C$17&gt;J202,MAX(Monopoly!$C$22-P202,0),0)</f>
        <v>0</v>
      </c>
      <c r="T202">
        <f>IF(Monopoly!$C$17&gt;J202,MAX(P202-Monopoly!$C$22,0),0)</f>
        <v>0</v>
      </c>
      <c r="U202">
        <f>IF(Monopoly!$C$17=0,IF($J202&lt;'hidden workings'!$C$9,'hidden workings'!$D$9,N202),0)</f>
        <v>0</v>
      </c>
      <c r="V202">
        <f>IF(AND(Monopoly!$C$17=0,$J202&lt;'hidden workings'!$C$9),'hidden workings'!$E$9-'hidden workings'!$D$9,0)</f>
        <v>0</v>
      </c>
      <c r="W202">
        <f>+Monopoly!$C$10+Monopoly!$C$11*J202</f>
        <v>49.99999999999997</v>
      </c>
      <c r="X202">
        <f>+Monopoly!$C$10+2*Monopoly!$C$11*J202</f>
        <v>9.999999999999943</v>
      </c>
    </row>
    <row r="203" spans="10:24" ht="12.75">
      <c r="J203">
        <f t="shared" si="4"/>
        <v>40.20000000000003</v>
      </c>
      <c r="K203">
        <f>+'hidden workings'!$A$13+'hidden workings'!$C$13*J203+'hidden workings'!$E$13*J203^2+'hidden workings'!$G$13*J203^3</f>
        <v>1608.026755555557</v>
      </c>
      <c r="L203">
        <f>+'hidden workings'!$A$15+'hidden workings'!$C$15*J203+'hidden workings'!$E$15*J203^2+'hidden workings'!$G$15*J203^3</f>
        <v>40.26800000000003</v>
      </c>
      <c r="M203">
        <f>+'hidden workings'!$A$17+'hidden workings'!$C$17*J203+'hidden workings'!$E$17*J203^2+'hidden workings'!$G$17*J203^3</f>
        <v>1252.4712000000013</v>
      </c>
      <c r="N203">
        <f>+'hidden workings'!$A$19+'hidden workings'!$C$19*J203+'hidden workings'!$E$19*J203^2+'hidden workings'!$G$19*J203^3</f>
        <v>31.156000000000002</v>
      </c>
      <c r="O203">
        <f>+'hidden workings'!$A$21+'hidden workings'!$C$21*J203+'hidden workings'!$E$21*J203^2+'hidden workings'!$G$21/J203</f>
        <v>40.00066556108347</v>
      </c>
      <c r="P203">
        <f>IF(J203&lt;Monopoly!$C$17,Monopoly!$C$18,0)</f>
        <v>0</v>
      </c>
      <c r="R203">
        <f>IF(Monopoly!$C$17&gt;J203,MIN(P203,Monopoly!$C$22),0)</f>
        <v>0</v>
      </c>
      <c r="S203">
        <f>IF(Monopoly!$C$17&gt;J203,MAX(Monopoly!$C$22-P203,0),0)</f>
        <v>0</v>
      </c>
      <c r="T203">
        <f>IF(Monopoly!$C$17&gt;J203,MAX(P203-Monopoly!$C$22,0),0)</f>
        <v>0</v>
      </c>
      <c r="U203">
        <f>IF(Monopoly!$C$17=0,IF($J203&lt;'hidden workings'!$C$9,'hidden workings'!$D$9,N203),0)</f>
        <v>0</v>
      </c>
      <c r="V203">
        <f>IF(AND(Monopoly!$C$17=0,$J203&lt;'hidden workings'!$C$9),'hidden workings'!$E$9-'hidden workings'!$D$9,0)</f>
        <v>0</v>
      </c>
      <c r="W203">
        <f>+Monopoly!$C$10+Monopoly!$C$11*J203</f>
        <v>49.79999999999997</v>
      </c>
      <c r="X203">
        <f>+Monopoly!$C$10+2*Monopoly!$C$11*J203</f>
        <v>9.599999999999937</v>
      </c>
    </row>
    <row r="204" spans="10:24" ht="12.75">
      <c r="J204">
        <f t="shared" si="4"/>
        <v>40.400000000000034</v>
      </c>
      <c r="K204">
        <f>+'hidden workings'!$A$13+'hidden workings'!$C$13*J204+'hidden workings'!$E$13*J204^2+'hidden workings'!$G$13*J204^3</f>
        <v>1616.1073777777792</v>
      </c>
      <c r="L204">
        <f>+'hidden workings'!$A$15+'hidden workings'!$C$15*J204+'hidden workings'!$E$15*J204^2+'hidden workings'!$G$15*J204^3</f>
        <v>40.53866666666671</v>
      </c>
      <c r="M204">
        <f>+'hidden workings'!$A$17+'hidden workings'!$C$17*J204+'hidden workings'!$E$17*J204^2+'hidden workings'!$G$17*J204^3</f>
        <v>1260.5518222222236</v>
      </c>
      <c r="N204">
        <f>+'hidden workings'!$A$19+'hidden workings'!$C$19*J204+'hidden workings'!$E$19*J204^2+'hidden workings'!$G$19*J204^3</f>
        <v>31.201777777777785</v>
      </c>
      <c r="O204">
        <f>+'hidden workings'!$A$21+'hidden workings'!$C$21*J204+'hidden workings'!$E$21*J204^2+'hidden workings'!$G$21/J204</f>
        <v>40.00265786578658</v>
      </c>
      <c r="P204">
        <f>IF(J204&lt;Monopoly!$C$17,Monopoly!$C$18,0)</f>
        <v>0</v>
      </c>
      <c r="R204">
        <f>IF(Monopoly!$C$17&gt;J204,MIN(P204,Monopoly!$C$22),0)</f>
        <v>0</v>
      </c>
      <c r="S204">
        <f>IF(Monopoly!$C$17&gt;J204,MAX(Monopoly!$C$22-P204,0),0)</f>
        <v>0</v>
      </c>
      <c r="T204">
        <f>IF(Monopoly!$C$17&gt;J204,MAX(P204-Monopoly!$C$22,0),0)</f>
        <v>0</v>
      </c>
      <c r="U204">
        <f>IF(Monopoly!$C$17=0,IF($J204&lt;'hidden workings'!$C$9,'hidden workings'!$D$9,N204),0)</f>
        <v>0</v>
      </c>
      <c r="V204">
        <f>IF(AND(Monopoly!$C$17=0,$J204&lt;'hidden workings'!$C$9),'hidden workings'!$E$9-'hidden workings'!$D$9,0)</f>
        <v>0</v>
      </c>
      <c r="W204">
        <f>+Monopoly!$C$10+Monopoly!$C$11*J204</f>
        <v>49.599999999999966</v>
      </c>
      <c r="X204">
        <f>+Monopoly!$C$10+2*Monopoly!$C$11*J204</f>
        <v>9.199999999999932</v>
      </c>
    </row>
    <row r="205" spans="10:24" ht="12.75">
      <c r="J205">
        <f t="shared" si="4"/>
        <v>40.60000000000004</v>
      </c>
      <c r="K205">
        <f>+'hidden workings'!$A$13+'hidden workings'!$C$13*J205+'hidden workings'!$E$13*J205^2+'hidden workings'!$G$13*J205^3</f>
        <v>1624.2424000000015</v>
      </c>
      <c r="L205">
        <f>+'hidden workings'!$A$15+'hidden workings'!$C$15*J205+'hidden workings'!$E$15*J205^2+'hidden workings'!$G$15*J205^3</f>
        <v>40.81200000000005</v>
      </c>
      <c r="M205">
        <f>+'hidden workings'!$A$17+'hidden workings'!$C$17*J205+'hidden workings'!$E$17*J205^2+'hidden workings'!$G$17*J205^3</f>
        <v>1268.6868444444458</v>
      </c>
      <c r="N205">
        <f>+'hidden workings'!$A$19+'hidden workings'!$C$19*J205+'hidden workings'!$E$19*J205^2+'hidden workings'!$G$19*J205^3</f>
        <v>31.248444444444452</v>
      </c>
      <c r="O205">
        <f>+'hidden workings'!$A$21+'hidden workings'!$C$21*J205+'hidden workings'!$E$21*J205^2+'hidden workings'!$G$21/J205</f>
        <v>40.00597044334975</v>
      </c>
      <c r="P205">
        <f>IF(J205&lt;Monopoly!$C$17,Monopoly!$C$18,0)</f>
        <v>0</v>
      </c>
      <c r="R205">
        <f>IF(Monopoly!$C$17&gt;J205,MIN(P205,Monopoly!$C$22),0)</f>
        <v>0</v>
      </c>
      <c r="S205">
        <f>IF(Monopoly!$C$17&gt;J205,MAX(Monopoly!$C$22-P205,0),0)</f>
        <v>0</v>
      </c>
      <c r="T205">
        <f>IF(Monopoly!$C$17&gt;J205,MAX(P205-Monopoly!$C$22,0),0)</f>
        <v>0</v>
      </c>
      <c r="U205">
        <f>IF(Monopoly!$C$17=0,IF($J205&lt;'hidden workings'!$C$9,'hidden workings'!$D$9,N205),0)</f>
        <v>0</v>
      </c>
      <c r="V205">
        <f>IF(AND(Monopoly!$C$17=0,$J205&lt;'hidden workings'!$C$9),'hidden workings'!$E$9-'hidden workings'!$D$9,0)</f>
        <v>0</v>
      </c>
      <c r="W205">
        <f>+Monopoly!$C$10+Monopoly!$C$11*J205</f>
        <v>49.39999999999996</v>
      </c>
      <c r="X205">
        <f>+Monopoly!$C$10+2*Monopoly!$C$11*J205</f>
        <v>8.799999999999926</v>
      </c>
    </row>
    <row r="206" spans="10:24" ht="12.75">
      <c r="J206">
        <f t="shared" si="4"/>
        <v>40.80000000000004</v>
      </c>
      <c r="K206">
        <f>+'hidden workings'!$A$13+'hidden workings'!$C$13*J206+'hidden workings'!$E$13*J206^2+'hidden workings'!$G$13*J206^3</f>
        <v>1632.432355555557</v>
      </c>
      <c r="L206">
        <f>+'hidden workings'!$A$15+'hidden workings'!$C$15*J206+'hidden workings'!$E$15*J206^2+'hidden workings'!$G$15*J206^3</f>
        <v>41.088000000000044</v>
      </c>
      <c r="M206">
        <f>+'hidden workings'!$A$17+'hidden workings'!$C$17*J206+'hidden workings'!$E$17*J206^2+'hidden workings'!$G$17*J206^3</f>
        <v>1276.8768000000014</v>
      </c>
      <c r="N206">
        <f>+'hidden workings'!$A$19+'hidden workings'!$C$19*J206+'hidden workings'!$E$19*J206^2+'hidden workings'!$G$19*J206^3</f>
        <v>31.296000000000006</v>
      </c>
      <c r="O206">
        <f>+'hidden workings'!$A$21+'hidden workings'!$C$21*J206+'hidden workings'!$E$21*J206^2+'hidden workings'!$G$21/J206</f>
        <v>40.01059694989107</v>
      </c>
      <c r="P206">
        <f>IF(J206&lt;Monopoly!$C$17,Monopoly!$C$18,0)</f>
        <v>0</v>
      </c>
      <c r="R206">
        <f>IF(Monopoly!$C$17&gt;J206,MIN(P206,Monopoly!$C$22),0)</f>
        <v>0</v>
      </c>
      <c r="S206">
        <f>IF(Monopoly!$C$17&gt;J206,MAX(Monopoly!$C$22-P206,0),0)</f>
        <v>0</v>
      </c>
      <c r="T206">
        <f>IF(Monopoly!$C$17&gt;J206,MAX(P206-Monopoly!$C$22,0),0)</f>
        <v>0</v>
      </c>
      <c r="U206">
        <f>IF(Monopoly!$C$17=0,IF($J206&lt;'hidden workings'!$C$9,'hidden workings'!$D$9,N206),0)</f>
        <v>0</v>
      </c>
      <c r="V206">
        <f>IF(AND(Monopoly!$C$17=0,$J206&lt;'hidden workings'!$C$9),'hidden workings'!$E$9-'hidden workings'!$D$9,0)</f>
        <v>0</v>
      </c>
      <c r="W206">
        <f>+Monopoly!$C$10+Monopoly!$C$11*J206</f>
        <v>49.19999999999996</v>
      </c>
      <c r="X206">
        <f>+Monopoly!$C$10+2*Monopoly!$C$11*J206</f>
        <v>8.39999999999992</v>
      </c>
    </row>
    <row r="207" spans="10:24" ht="12.75">
      <c r="J207">
        <f t="shared" si="4"/>
        <v>41.00000000000004</v>
      </c>
      <c r="K207">
        <f>+'hidden workings'!$A$13+'hidden workings'!$C$13*J207+'hidden workings'!$E$13*J207^2+'hidden workings'!$G$13*J207^3</f>
        <v>1640.6777777777797</v>
      </c>
      <c r="L207">
        <f>+'hidden workings'!$A$15+'hidden workings'!$C$15*J207+'hidden workings'!$E$15*J207^2+'hidden workings'!$G$15*J207^3</f>
        <v>41.36666666666672</v>
      </c>
      <c r="M207">
        <f>+'hidden workings'!$A$17+'hidden workings'!$C$17*J207+'hidden workings'!$E$17*J207^2+'hidden workings'!$G$17*J207^3</f>
        <v>1285.122222222224</v>
      </c>
      <c r="N207">
        <f>+'hidden workings'!$A$19+'hidden workings'!$C$19*J207+'hidden workings'!$E$19*J207^2+'hidden workings'!$G$19*J207^3</f>
        <v>31.344444444444452</v>
      </c>
      <c r="O207">
        <f>+'hidden workings'!$A$21+'hidden workings'!$C$21*J207+'hidden workings'!$E$21*J207^2+'hidden workings'!$G$21/J207</f>
        <v>40.016531165311655</v>
      </c>
      <c r="P207">
        <f>IF(J207&lt;Monopoly!$C$17,Monopoly!$C$18,0)</f>
        <v>0</v>
      </c>
      <c r="R207">
        <f>IF(Monopoly!$C$17&gt;J207,MIN(P207,Monopoly!$C$22),0)</f>
        <v>0</v>
      </c>
      <c r="S207">
        <f>IF(Monopoly!$C$17&gt;J207,MAX(Monopoly!$C$22-P207,0),0)</f>
        <v>0</v>
      </c>
      <c r="T207">
        <f>IF(Monopoly!$C$17&gt;J207,MAX(P207-Monopoly!$C$22,0),0)</f>
        <v>0</v>
      </c>
      <c r="U207">
        <f>IF(Monopoly!$C$17=0,IF($J207&lt;'hidden workings'!$C$9,'hidden workings'!$D$9,N207),0)</f>
        <v>0</v>
      </c>
      <c r="V207">
        <f>IF(AND(Monopoly!$C$17=0,$J207&lt;'hidden workings'!$C$9),'hidden workings'!$E$9-'hidden workings'!$D$9,0)</f>
        <v>0</v>
      </c>
      <c r="W207">
        <f>+Monopoly!$C$10+Monopoly!$C$11*J207</f>
        <v>48.99999999999996</v>
      </c>
      <c r="X207">
        <f>+Monopoly!$C$10+2*Monopoly!$C$11*J207</f>
        <v>7.999999999999915</v>
      </c>
    </row>
    <row r="208" spans="10:24" ht="12.75">
      <c r="J208">
        <f t="shared" si="4"/>
        <v>41.200000000000045</v>
      </c>
      <c r="K208">
        <f>+'hidden workings'!$A$13+'hidden workings'!$C$13*J208+'hidden workings'!$E$13*J208^2+'hidden workings'!$G$13*J208^3</f>
        <v>1648.9792000000018</v>
      </c>
      <c r="L208">
        <f>+'hidden workings'!$A$15+'hidden workings'!$C$15*J208+'hidden workings'!$E$15*J208^2+'hidden workings'!$G$15*J208^3</f>
        <v>41.64800000000005</v>
      </c>
      <c r="M208">
        <f>+'hidden workings'!$A$17+'hidden workings'!$C$17*J208+'hidden workings'!$E$17*J208^2+'hidden workings'!$G$17*J208^3</f>
        <v>1293.4236444444462</v>
      </c>
      <c r="N208">
        <f>+'hidden workings'!$A$19+'hidden workings'!$C$19*J208+'hidden workings'!$E$19*J208^2+'hidden workings'!$G$19*J208^3</f>
        <v>31.393777777777785</v>
      </c>
      <c r="O208">
        <f>+'hidden workings'!$A$21+'hidden workings'!$C$21*J208+'hidden workings'!$E$21*J208^2+'hidden workings'!$G$21/J208</f>
        <v>40.023766990291264</v>
      </c>
      <c r="P208">
        <f>IF(J208&lt;Monopoly!$C$17,Monopoly!$C$18,0)</f>
        <v>0</v>
      </c>
      <c r="R208">
        <f>IF(Monopoly!$C$17&gt;J208,MIN(P208,Monopoly!$C$22),0)</f>
        <v>0</v>
      </c>
      <c r="S208">
        <f>IF(Monopoly!$C$17&gt;J208,MAX(Monopoly!$C$22-P208,0),0)</f>
        <v>0</v>
      </c>
      <c r="T208">
        <f>IF(Monopoly!$C$17&gt;J208,MAX(P208-Monopoly!$C$22,0),0)</f>
        <v>0</v>
      </c>
      <c r="U208">
        <f>IF(Monopoly!$C$17=0,IF($J208&lt;'hidden workings'!$C$9,'hidden workings'!$D$9,N208),0)</f>
        <v>0</v>
      </c>
      <c r="V208">
        <f>IF(AND(Monopoly!$C$17=0,$J208&lt;'hidden workings'!$C$9),'hidden workings'!$E$9-'hidden workings'!$D$9,0)</f>
        <v>0</v>
      </c>
      <c r="W208">
        <f>+Monopoly!$C$10+Monopoly!$C$11*J208</f>
        <v>48.799999999999955</v>
      </c>
      <c r="X208">
        <f>+Monopoly!$C$10+2*Monopoly!$C$11*J208</f>
        <v>7.599999999999909</v>
      </c>
    </row>
    <row r="209" spans="10:24" ht="12.75">
      <c r="J209">
        <f t="shared" si="4"/>
        <v>41.40000000000005</v>
      </c>
      <c r="K209">
        <f>+'hidden workings'!$A$13+'hidden workings'!$C$13*J209+'hidden workings'!$E$13*J209^2+'hidden workings'!$G$13*J209^3</f>
        <v>1657.3371555555575</v>
      </c>
      <c r="L209">
        <f>+'hidden workings'!$A$15+'hidden workings'!$C$15*J209+'hidden workings'!$E$15*J209^2+'hidden workings'!$G$15*J209^3</f>
        <v>41.93200000000005</v>
      </c>
      <c r="M209">
        <f>+'hidden workings'!$A$17+'hidden workings'!$C$17*J209+'hidden workings'!$E$17*J209^2+'hidden workings'!$G$17*J209^3</f>
        <v>1301.7816000000018</v>
      </c>
      <c r="N209">
        <f>+'hidden workings'!$A$19+'hidden workings'!$C$19*J209+'hidden workings'!$E$19*J209^2+'hidden workings'!$G$19*J209^3</f>
        <v>31.444000000000006</v>
      </c>
      <c r="O209">
        <f>+'hidden workings'!$A$21+'hidden workings'!$C$21*J209+'hidden workings'!$E$21*J209^2+'hidden workings'!$G$21/J209</f>
        <v>40.032298443370905</v>
      </c>
      <c r="P209">
        <f>IF(J209&lt;Monopoly!$C$17,Monopoly!$C$18,0)</f>
        <v>0</v>
      </c>
      <c r="R209">
        <f>IF(Monopoly!$C$17&gt;J209,MIN(P209,Monopoly!$C$22),0)</f>
        <v>0</v>
      </c>
      <c r="S209">
        <f>IF(Monopoly!$C$17&gt;J209,MAX(Monopoly!$C$22-P209,0),0)</f>
        <v>0</v>
      </c>
      <c r="T209">
        <f>IF(Monopoly!$C$17&gt;J209,MAX(P209-Monopoly!$C$22,0),0)</f>
        <v>0</v>
      </c>
      <c r="U209">
        <f>IF(Monopoly!$C$17=0,IF($J209&lt;'hidden workings'!$C$9,'hidden workings'!$D$9,N209),0)</f>
        <v>0</v>
      </c>
      <c r="V209">
        <f>IF(AND(Monopoly!$C$17=0,$J209&lt;'hidden workings'!$C$9),'hidden workings'!$E$9-'hidden workings'!$D$9,0)</f>
        <v>0</v>
      </c>
      <c r="W209">
        <f>+Monopoly!$C$10+Monopoly!$C$11*J209</f>
        <v>48.59999999999995</v>
      </c>
      <c r="X209">
        <f>+Monopoly!$C$10+2*Monopoly!$C$11*J209</f>
        <v>7.199999999999903</v>
      </c>
    </row>
    <row r="210" spans="10:24" ht="12.75">
      <c r="J210">
        <f t="shared" si="4"/>
        <v>41.60000000000005</v>
      </c>
      <c r="K210">
        <f>+'hidden workings'!$A$13+'hidden workings'!$C$13*J210+'hidden workings'!$E$13*J210^2+'hidden workings'!$G$13*J210^3</f>
        <v>1665.75217777778</v>
      </c>
      <c r="L210">
        <f>+'hidden workings'!$A$15+'hidden workings'!$C$15*J210+'hidden workings'!$E$15*J210^2+'hidden workings'!$G$15*J210^3</f>
        <v>42.218666666666735</v>
      </c>
      <c r="M210">
        <f>+'hidden workings'!$A$17+'hidden workings'!$C$17*J210+'hidden workings'!$E$17*J210^2+'hidden workings'!$G$17*J210^3</f>
        <v>1310.1966222222243</v>
      </c>
      <c r="N210">
        <f>+'hidden workings'!$A$19+'hidden workings'!$C$19*J210+'hidden workings'!$E$19*J210^2+'hidden workings'!$G$19*J210^3</f>
        <v>31.49511111111112</v>
      </c>
      <c r="O210">
        <f>+'hidden workings'!$A$21+'hidden workings'!$C$21*J210+'hidden workings'!$E$21*J210^2+'hidden workings'!$G$21/J210</f>
        <v>40.04211965811966</v>
      </c>
      <c r="P210">
        <f>IF(J210&lt;Monopoly!$C$17,Monopoly!$C$18,0)</f>
        <v>0</v>
      </c>
      <c r="R210">
        <f>IF(Monopoly!$C$17&gt;J210,MIN(P210,Monopoly!$C$22),0)</f>
        <v>0</v>
      </c>
      <c r="S210">
        <f>IF(Monopoly!$C$17&gt;J210,MAX(Monopoly!$C$22-P210,0),0)</f>
        <v>0</v>
      </c>
      <c r="T210">
        <f>IF(Monopoly!$C$17&gt;J210,MAX(P210-Monopoly!$C$22,0),0)</f>
        <v>0</v>
      </c>
      <c r="U210">
        <f>IF(Monopoly!$C$17=0,IF($J210&lt;'hidden workings'!$C$9,'hidden workings'!$D$9,N210),0)</f>
        <v>0</v>
      </c>
      <c r="V210">
        <f>IF(AND(Monopoly!$C$17=0,$J210&lt;'hidden workings'!$C$9),'hidden workings'!$E$9-'hidden workings'!$D$9,0)</f>
        <v>0</v>
      </c>
      <c r="W210">
        <f>+Monopoly!$C$10+Monopoly!$C$11*J210</f>
        <v>48.39999999999995</v>
      </c>
      <c r="X210">
        <f>+Monopoly!$C$10+2*Monopoly!$C$11*J210</f>
        <v>6.799999999999898</v>
      </c>
    </row>
    <row r="211" spans="10:24" ht="12.75">
      <c r="J211">
        <f t="shared" si="4"/>
        <v>41.800000000000054</v>
      </c>
      <c r="K211">
        <f>+'hidden workings'!$A$13+'hidden workings'!$C$13*J211+'hidden workings'!$E$13*J211^2+'hidden workings'!$G$13*J211^3</f>
        <v>1674.2248000000025</v>
      </c>
      <c r="L211">
        <f>+'hidden workings'!$A$15+'hidden workings'!$C$15*J211+'hidden workings'!$E$15*J211^2+'hidden workings'!$G$15*J211^3</f>
        <v>42.508000000000074</v>
      </c>
      <c r="M211">
        <f>+'hidden workings'!$A$17+'hidden workings'!$C$17*J211+'hidden workings'!$E$17*J211^2+'hidden workings'!$G$17*J211^3</f>
        <v>1318.6692444444468</v>
      </c>
      <c r="N211">
        <f>+'hidden workings'!$A$19+'hidden workings'!$C$19*J211+'hidden workings'!$E$19*J211^2+'hidden workings'!$G$19*J211^3</f>
        <v>31.54711111111112</v>
      </c>
      <c r="O211">
        <f>+'hidden workings'!$A$21+'hidden workings'!$C$21*J211+'hidden workings'!$E$21*J211^2+'hidden workings'!$G$21/J211</f>
        <v>40.05322488038278</v>
      </c>
      <c r="P211">
        <f>IF(J211&lt;Monopoly!$C$17,Monopoly!$C$18,0)</f>
        <v>0</v>
      </c>
      <c r="R211">
        <f>IF(Monopoly!$C$17&gt;J211,MIN(P211,Monopoly!$C$22),0)</f>
        <v>0</v>
      </c>
      <c r="S211">
        <f>IF(Monopoly!$C$17&gt;J211,MAX(Monopoly!$C$22-P211,0),0)</f>
        <v>0</v>
      </c>
      <c r="T211">
        <f>IF(Monopoly!$C$17&gt;J211,MAX(P211-Monopoly!$C$22,0),0)</f>
        <v>0</v>
      </c>
      <c r="U211">
        <f>IF(Monopoly!$C$17=0,IF($J211&lt;'hidden workings'!$C$9,'hidden workings'!$D$9,N211),0)</f>
        <v>0</v>
      </c>
      <c r="V211">
        <f>IF(AND(Monopoly!$C$17=0,$J211&lt;'hidden workings'!$C$9),'hidden workings'!$E$9-'hidden workings'!$D$9,0)</f>
        <v>0</v>
      </c>
      <c r="W211">
        <f>+Monopoly!$C$10+Monopoly!$C$11*J211</f>
        <v>48.199999999999946</v>
      </c>
      <c r="X211">
        <f>+Monopoly!$C$10+2*Monopoly!$C$11*J211</f>
        <v>6.399999999999892</v>
      </c>
    </row>
    <row r="212" spans="10:24" ht="12.75">
      <c r="J212">
        <f t="shared" si="4"/>
        <v>42.00000000000006</v>
      </c>
      <c r="K212">
        <f>+'hidden workings'!$A$13+'hidden workings'!$C$13*J212+'hidden workings'!$E$13*J212^2+'hidden workings'!$G$13*J212^3</f>
        <v>1682.755555555558</v>
      </c>
      <c r="L212">
        <f>+'hidden workings'!$A$15+'hidden workings'!$C$15*J212+'hidden workings'!$E$15*J212^2+'hidden workings'!$G$15*J212^3</f>
        <v>42.800000000000075</v>
      </c>
      <c r="M212">
        <f>+'hidden workings'!$A$17+'hidden workings'!$C$17*J212+'hidden workings'!$E$17*J212^2+'hidden workings'!$G$17*J212^3</f>
        <v>1327.2000000000023</v>
      </c>
      <c r="N212">
        <f>+'hidden workings'!$A$19+'hidden workings'!$C$19*J212+'hidden workings'!$E$19*J212^2+'hidden workings'!$G$19*J212^3</f>
        <v>31.600000000000012</v>
      </c>
      <c r="O212">
        <f>+'hidden workings'!$A$21+'hidden workings'!$C$21*J212+'hidden workings'!$E$21*J212^2+'hidden workings'!$G$21/J212</f>
        <v>40.06560846560847</v>
      </c>
      <c r="P212">
        <f>IF(J212&lt;Monopoly!$C$17,Monopoly!$C$18,0)</f>
        <v>0</v>
      </c>
      <c r="R212">
        <f>IF(Monopoly!$C$17&gt;J212,MIN(P212,Monopoly!$C$22),0)</f>
        <v>0</v>
      </c>
      <c r="S212">
        <f>IF(Monopoly!$C$17&gt;J212,MAX(Monopoly!$C$22-P212,0),0)</f>
        <v>0</v>
      </c>
      <c r="T212">
        <f>IF(Monopoly!$C$17&gt;J212,MAX(P212-Monopoly!$C$22,0),0)</f>
        <v>0</v>
      </c>
      <c r="U212">
        <f>IF(Monopoly!$C$17=0,IF($J212&lt;'hidden workings'!$C$9,'hidden workings'!$D$9,N212),0)</f>
        <v>0</v>
      </c>
      <c r="V212">
        <f>IF(AND(Monopoly!$C$17=0,$J212&lt;'hidden workings'!$C$9),'hidden workings'!$E$9-'hidden workings'!$D$9,0)</f>
        <v>0</v>
      </c>
      <c r="W212">
        <f>+Monopoly!$C$10+Monopoly!$C$11*J212</f>
        <v>47.99999999999994</v>
      </c>
      <c r="X212">
        <f>+Monopoly!$C$10+2*Monopoly!$C$11*J212</f>
        <v>5.999999999999886</v>
      </c>
    </row>
    <row r="213" spans="10:24" ht="12.75">
      <c r="J213">
        <f t="shared" si="4"/>
        <v>42.20000000000006</v>
      </c>
      <c r="K213">
        <f>+'hidden workings'!$A$13+'hidden workings'!$C$13*J213+'hidden workings'!$E$13*J213^2+'hidden workings'!$G$13*J213^3</f>
        <v>1691.34497777778</v>
      </c>
      <c r="L213">
        <f>+'hidden workings'!$A$15+'hidden workings'!$C$15*J213+'hidden workings'!$E$15*J213^2+'hidden workings'!$G$15*J213^3</f>
        <v>43.094666666666754</v>
      </c>
      <c r="M213">
        <f>+'hidden workings'!$A$17+'hidden workings'!$C$17*J213+'hidden workings'!$E$17*J213^2+'hidden workings'!$G$17*J213^3</f>
        <v>1335.7894222222244</v>
      </c>
      <c r="N213">
        <f>+'hidden workings'!$A$19+'hidden workings'!$C$19*J213+'hidden workings'!$E$19*J213^2+'hidden workings'!$G$19*J213^3</f>
        <v>31.653777777777794</v>
      </c>
      <c r="O213">
        <f>+'hidden workings'!$A$21+'hidden workings'!$C$21*J213+'hidden workings'!$E$21*J213^2+'hidden workings'!$G$21/J213</f>
        <v>40.07926487625067</v>
      </c>
      <c r="P213">
        <f>IF(J213&lt;Monopoly!$C$17,Monopoly!$C$18,0)</f>
        <v>0</v>
      </c>
      <c r="R213">
        <f>IF(Monopoly!$C$17&gt;J213,MIN(P213,Monopoly!$C$22),0)</f>
        <v>0</v>
      </c>
      <c r="S213">
        <f>IF(Monopoly!$C$17&gt;J213,MAX(Monopoly!$C$22-P213,0),0)</f>
        <v>0</v>
      </c>
      <c r="T213">
        <f>IF(Monopoly!$C$17&gt;J213,MAX(P213-Monopoly!$C$22,0),0)</f>
        <v>0</v>
      </c>
      <c r="U213">
        <f>IF(Monopoly!$C$17=0,IF($J213&lt;'hidden workings'!$C$9,'hidden workings'!$D$9,N213),0)</f>
        <v>0</v>
      </c>
      <c r="V213">
        <f>IF(AND(Monopoly!$C$17=0,$J213&lt;'hidden workings'!$C$9),'hidden workings'!$E$9-'hidden workings'!$D$9,0)</f>
        <v>0</v>
      </c>
      <c r="W213">
        <f>+Monopoly!$C$10+Monopoly!$C$11*J213</f>
        <v>47.79999999999994</v>
      </c>
      <c r="X213">
        <f>+Monopoly!$C$10+2*Monopoly!$C$11*J213</f>
        <v>5.599999999999881</v>
      </c>
    </row>
    <row r="214" spans="10:24" ht="12.75">
      <c r="J214">
        <f t="shared" si="4"/>
        <v>42.40000000000006</v>
      </c>
      <c r="K214">
        <f>+'hidden workings'!$A$13+'hidden workings'!$C$13*J214+'hidden workings'!$E$13*J214^2+'hidden workings'!$G$13*J214^3</f>
        <v>1699.993600000003</v>
      </c>
      <c r="L214">
        <f>+'hidden workings'!$A$15+'hidden workings'!$C$15*J214+'hidden workings'!$E$15*J214^2+'hidden workings'!$G$15*J214^3</f>
        <v>43.39200000000008</v>
      </c>
      <c r="M214">
        <f>+'hidden workings'!$A$17+'hidden workings'!$C$17*J214+'hidden workings'!$E$17*J214^2+'hidden workings'!$G$17*J214^3</f>
        <v>1344.438044444447</v>
      </c>
      <c r="N214">
        <f>+'hidden workings'!$A$19+'hidden workings'!$C$19*J214+'hidden workings'!$E$19*J214^2+'hidden workings'!$G$19*J214^3</f>
        <v>31.708444444444456</v>
      </c>
      <c r="O214">
        <f>+'hidden workings'!$A$21+'hidden workings'!$C$21*J214+'hidden workings'!$E$21*J214^2+'hidden workings'!$G$21/J214</f>
        <v>40.094188679245285</v>
      </c>
      <c r="P214">
        <f>IF(J214&lt;Monopoly!$C$17,Monopoly!$C$18,0)</f>
        <v>0</v>
      </c>
      <c r="R214">
        <f>IF(Monopoly!$C$17&gt;J214,MIN(P214,Monopoly!$C$22),0)</f>
        <v>0</v>
      </c>
      <c r="S214">
        <f>IF(Monopoly!$C$17&gt;J214,MAX(Monopoly!$C$22-P214,0),0)</f>
        <v>0</v>
      </c>
      <c r="T214">
        <f>IF(Monopoly!$C$17&gt;J214,MAX(P214-Monopoly!$C$22,0),0)</f>
        <v>0</v>
      </c>
      <c r="U214">
        <f>IF(Monopoly!$C$17=0,IF($J214&lt;'hidden workings'!$C$9,'hidden workings'!$D$9,N214),0)</f>
        <v>0</v>
      </c>
      <c r="V214">
        <f>IF(AND(Monopoly!$C$17=0,$J214&lt;'hidden workings'!$C$9),'hidden workings'!$E$9-'hidden workings'!$D$9,0)</f>
        <v>0</v>
      </c>
      <c r="W214">
        <f>+Monopoly!$C$10+Monopoly!$C$11*J214</f>
        <v>47.59999999999994</v>
      </c>
      <c r="X214">
        <f>+Monopoly!$C$10+2*Monopoly!$C$11*J214</f>
        <v>5.199999999999875</v>
      </c>
    </row>
    <row r="215" spans="10:24" ht="12.75">
      <c r="J215">
        <f t="shared" si="4"/>
        <v>42.600000000000065</v>
      </c>
      <c r="K215">
        <f>+'hidden workings'!$A$13+'hidden workings'!$C$13*J215+'hidden workings'!$E$13*J215^2+'hidden workings'!$G$13*J215^3</f>
        <v>1708.7019555555585</v>
      </c>
      <c r="L215">
        <f>+'hidden workings'!$A$15+'hidden workings'!$C$15*J215+'hidden workings'!$E$15*J215^2+'hidden workings'!$G$15*J215^3</f>
        <v>43.69200000000009</v>
      </c>
      <c r="M215">
        <f>+'hidden workings'!$A$17+'hidden workings'!$C$17*J215+'hidden workings'!$E$17*J215^2+'hidden workings'!$G$17*J215^3</f>
        <v>1353.1464000000028</v>
      </c>
      <c r="N215">
        <f>+'hidden workings'!$A$19+'hidden workings'!$C$19*J215+'hidden workings'!$E$19*J215^2+'hidden workings'!$G$19*J215^3</f>
        <v>31.764000000000017</v>
      </c>
      <c r="O215">
        <f>+'hidden workings'!$A$21+'hidden workings'!$C$21*J215+'hidden workings'!$E$21*J215^2+'hidden workings'!$G$21/J215</f>
        <v>40.110374543557654</v>
      </c>
      <c r="P215">
        <f>IF(J215&lt;Monopoly!$C$17,Monopoly!$C$18,0)</f>
        <v>0</v>
      </c>
      <c r="R215">
        <f>IF(Monopoly!$C$17&gt;J215,MIN(P215,Monopoly!$C$22),0)</f>
        <v>0</v>
      </c>
      <c r="S215">
        <f>IF(Monopoly!$C$17&gt;J215,MAX(Monopoly!$C$22-P215,0),0)</f>
        <v>0</v>
      </c>
      <c r="T215">
        <f>IF(Monopoly!$C$17&gt;J215,MAX(P215-Monopoly!$C$22,0),0)</f>
        <v>0</v>
      </c>
      <c r="U215">
        <f>IF(Monopoly!$C$17=0,IF($J215&lt;'hidden workings'!$C$9,'hidden workings'!$D$9,N215),0)</f>
        <v>0</v>
      </c>
      <c r="V215">
        <f>IF(AND(Monopoly!$C$17=0,$J215&lt;'hidden workings'!$C$9),'hidden workings'!$E$9-'hidden workings'!$D$9,0)</f>
        <v>0</v>
      </c>
      <c r="W215">
        <f>+Monopoly!$C$10+Monopoly!$C$11*J215</f>
        <v>47.399999999999935</v>
      </c>
      <c r="X215">
        <f>+Monopoly!$C$10+2*Monopoly!$C$11*J215</f>
        <v>4.799999999999869</v>
      </c>
    </row>
    <row r="216" spans="10:24" ht="12.75">
      <c r="J216">
        <f t="shared" si="4"/>
        <v>42.80000000000007</v>
      </c>
      <c r="K216">
        <f>+'hidden workings'!$A$13+'hidden workings'!$C$13*J216+'hidden workings'!$E$13*J216^2+'hidden workings'!$G$13*J216^3</f>
        <v>1717.4705777777808</v>
      </c>
      <c r="L216">
        <f>+'hidden workings'!$A$15+'hidden workings'!$C$15*J216+'hidden workings'!$E$15*J216^2+'hidden workings'!$G$15*J216^3</f>
        <v>43.99466666666677</v>
      </c>
      <c r="M216">
        <f>+'hidden workings'!$A$17+'hidden workings'!$C$17*J216+'hidden workings'!$E$17*J216^2+'hidden workings'!$G$17*J216^3</f>
        <v>1361.9150222222252</v>
      </c>
      <c r="N216">
        <f>+'hidden workings'!$A$19+'hidden workings'!$C$19*J216+'hidden workings'!$E$19*J216^2+'hidden workings'!$G$19*J216^3</f>
        <v>31.820444444444462</v>
      </c>
      <c r="O216">
        <f>+'hidden workings'!$A$21+'hidden workings'!$C$21*J216+'hidden workings'!$E$21*J216^2+'hidden workings'!$G$21/J216</f>
        <v>40.12781723779855</v>
      </c>
      <c r="P216">
        <f>IF(J216&lt;Monopoly!$C$17,Monopoly!$C$18,0)</f>
        <v>0</v>
      </c>
      <c r="R216">
        <f>IF(Monopoly!$C$17&gt;J216,MIN(P216,Monopoly!$C$22),0)</f>
        <v>0</v>
      </c>
      <c r="S216">
        <f>IF(Monopoly!$C$17&gt;J216,MAX(Monopoly!$C$22-P216,0),0)</f>
        <v>0</v>
      </c>
      <c r="T216">
        <f>IF(Monopoly!$C$17&gt;J216,MAX(P216-Monopoly!$C$22,0),0)</f>
        <v>0</v>
      </c>
      <c r="U216">
        <f>IF(Monopoly!$C$17=0,IF($J216&lt;'hidden workings'!$C$9,'hidden workings'!$D$9,N216),0)</f>
        <v>0</v>
      </c>
      <c r="V216">
        <f>IF(AND(Monopoly!$C$17=0,$J216&lt;'hidden workings'!$C$9),'hidden workings'!$E$9-'hidden workings'!$D$9,0)</f>
        <v>0</v>
      </c>
      <c r="W216">
        <f>+Monopoly!$C$10+Monopoly!$C$11*J216</f>
        <v>47.19999999999993</v>
      </c>
      <c r="X216">
        <f>+Monopoly!$C$10+2*Monopoly!$C$11*J216</f>
        <v>4.399999999999864</v>
      </c>
    </row>
    <row r="217" spans="10:24" ht="12.75">
      <c r="J217">
        <f t="shared" si="4"/>
        <v>43.00000000000007</v>
      </c>
      <c r="K217">
        <f>+'hidden workings'!$A$13+'hidden workings'!$C$13*J217+'hidden workings'!$E$13*J217^2+'hidden workings'!$G$13*J217^3</f>
        <v>1726.300000000003</v>
      </c>
      <c r="L217">
        <f>+'hidden workings'!$A$15+'hidden workings'!$C$15*J217+'hidden workings'!$E$15*J217^2+'hidden workings'!$G$15*J217^3</f>
        <v>44.300000000000104</v>
      </c>
      <c r="M217">
        <f>+'hidden workings'!$A$17+'hidden workings'!$C$17*J217+'hidden workings'!$E$17*J217^2+'hidden workings'!$G$17*J217^3</f>
        <v>1370.7444444444473</v>
      </c>
      <c r="N217">
        <f>+'hidden workings'!$A$19+'hidden workings'!$C$19*J217+'hidden workings'!$E$19*J217^2+'hidden workings'!$G$19*J217^3</f>
        <v>31.877777777777794</v>
      </c>
      <c r="O217">
        <f>+'hidden workings'!$A$21+'hidden workings'!$C$21*J217+'hidden workings'!$E$21*J217^2+'hidden workings'!$G$21/J217</f>
        <v>40.14651162790698</v>
      </c>
      <c r="P217">
        <f>IF(J217&lt;Monopoly!$C$17,Monopoly!$C$18,0)</f>
        <v>0</v>
      </c>
      <c r="R217">
        <f>IF(Monopoly!$C$17&gt;J217,MIN(P217,Monopoly!$C$22),0)</f>
        <v>0</v>
      </c>
      <c r="S217">
        <f>IF(Monopoly!$C$17&gt;J217,MAX(Monopoly!$C$22-P217,0),0)</f>
        <v>0</v>
      </c>
      <c r="T217">
        <f>IF(Monopoly!$C$17&gt;J217,MAX(P217-Monopoly!$C$22,0),0)</f>
        <v>0</v>
      </c>
      <c r="U217">
        <f>IF(Monopoly!$C$17=0,IF($J217&lt;'hidden workings'!$C$9,'hidden workings'!$D$9,N217),0)</f>
        <v>0</v>
      </c>
      <c r="V217">
        <f>IF(AND(Monopoly!$C$17=0,$J217&lt;'hidden workings'!$C$9),'hidden workings'!$E$9-'hidden workings'!$D$9,0)</f>
        <v>0</v>
      </c>
      <c r="W217">
        <f>+Monopoly!$C$10+Monopoly!$C$11*J217</f>
        <v>46.99999999999993</v>
      </c>
      <c r="X217">
        <f>+Monopoly!$C$10+2*Monopoly!$C$11*J217</f>
        <v>3.999999999999858</v>
      </c>
    </row>
    <row r="218" spans="10:24" ht="12.75">
      <c r="J218">
        <f t="shared" si="4"/>
        <v>43.200000000000074</v>
      </c>
      <c r="K218">
        <f>+'hidden workings'!$A$13+'hidden workings'!$C$13*J218+'hidden workings'!$E$13*J218^2+'hidden workings'!$G$13*J218^3</f>
        <v>1735.190755555559</v>
      </c>
      <c r="L218">
        <f>+'hidden workings'!$A$15+'hidden workings'!$C$15*J218+'hidden workings'!$E$15*J218^2+'hidden workings'!$G$15*J218^3</f>
        <v>44.608000000000104</v>
      </c>
      <c r="M218">
        <f>+'hidden workings'!$A$17+'hidden workings'!$C$17*J218+'hidden workings'!$E$17*J218^2+'hidden workings'!$G$17*J218^3</f>
        <v>1379.6352000000031</v>
      </c>
      <c r="N218">
        <f>+'hidden workings'!$A$19+'hidden workings'!$C$19*J218+'hidden workings'!$E$19*J218^2+'hidden workings'!$G$19*J218^3</f>
        <v>31.936000000000018</v>
      </c>
      <c r="O218">
        <f>+'hidden workings'!$A$21+'hidden workings'!$C$21*J218+'hidden workings'!$E$21*J218^2+'hidden workings'!$G$21/J218</f>
        <v>40.16645267489713</v>
      </c>
      <c r="P218">
        <f>IF(J218&lt;Monopoly!$C$17,Monopoly!$C$18,0)</f>
        <v>0</v>
      </c>
      <c r="R218">
        <f>IF(Monopoly!$C$17&gt;J218,MIN(P218,Monopoly!$C$22),0)</f>
        <v>0</v>
      </c>
      <c r="S218">
        <f>IF(Monopoly!$C$17&gt;J218,MAX(Monopoly!$C$22-P218,0),0)</f>
        <v>0</v>
      </c>
      <c r="T218">
        <f>IF(Monopoly!$C$17&gt;J218,MAX(P218-Monopoly!$C$22,0),0)</f>
        <v>0</v>
      </c>
      <c r="U218">
        <f>IF(Monopoly!$C$17=0,IF($J218&lt;'hidden workings'!$C$9,'hidden workings'!$D$9,N218),0)</f>
        <v>0</v>
      </c>
      <c r="V218">
        <f>IF(AND(Monopoly!$C$17=0,$J218&lt;'hidden workings'!$C$9),'hidden workings'!$E$9-'hidden workings'!$D$9,0)</f>
        <v>0</v>
      </c>
      <c r="W218">
        <f>+Monopoly!$C$10+Monopoly!$C$11*J218</f>
        <v>46.799999999999926</v>
      </c>
      <c r="X218">
        <f>+Monopoly!$C$10+2*Monopoly!$C$11*J218</f>
        <v>3.599999999999852</v>
      </c>
    </row>
    <row r="219" spans="10:24" ht="12.75">
      <c r="J219">
        <f t="shared" si="4"/>
        <v>43.40000000000008</v>
      </c>
      <c r="K219">
        <f>+'hidden workings'!$A$13+'hidden workings'!$C$13*J219+'hidden workings'!$E$13*J219^2+'hidden workings'!$G$13*J219^3</f>
        <v>1744.1433777777813</v>
      </c>
      <c r="L219">
        <f>+'hidden workings'!$A$15+'hidden workings'!$C$15*J219+'hidden workings'!$E$15*J219^2+'hidden workings'!$G$15*J219^3</f>
        <v>44.91866666666679</v>
      </c>
      <c r="M219">
        <f>+'hidden workings'!$A$17+'hidden workings'!$C$17*J219+'hidden workings'!$E$17*J219^2+'hidden workings'!$G$17*J219^3</f>
        <v>1388.5878222222257</v>
      </c>
      <c r="N219">
        <f>+'hidden workings'!$A$19+'hidden workings'!$C$19*J219+'hidden workings'!$E$19*J219^2+'hidden workings'!$G$19*J219^3</f>
        <v>31.995111111111132</v>
      </c>
      <c r="O219">
        <f>+'hidden workings'!$A$21+'hidden workings'!$C$21*J219+'hidden workings'!$E$21*J219^2+'hidden workings'!$G$21/J219</f>
        <v>40.187635432667705</v>
      </c>
      <c r="P219">
        <f>IF(J219&lt;Monopoly!$C$17,Monopoly!$C$18,0)</f>
        <v>0</v>
      </c>
      <c r="R219">
        <f>IF(Monopoly!$C$17&gt;J219,MIN(P219,Monopoly!$C$22),0)</f>
        <v>0</v>
      </c>
      <c r="S219">
        <f>IF(Monopoly!$C$17&gt;J219,MAX(Monopoly!$C$22-P219,0),0)</f>
        <v>0</v>
      </c>
      <c r="T219">
        <f>IF(Monopoly!$C$17&gt;J219,MAX(P219-Monopoly!$C$22,0),0)</f>
        <v>0</v>
      </c>
      <c r="U219">
        <f>IF(Monopoly!$C$17=0,IF($J219&lt;'hidden workings'!$C$9,'hidden workings'!$D$9,N219),0)</f>
        <v>0</v>
      </c>
      <c r="V219">
        <f>IF(AND(Monopoly!$C$17=0,$J219&lt;'hidden workings'!$C$9),'hidden workings'!$E$9-'hidden workings'!$D$9,0)</f>
        <v>0</v>
      </c>
      <c r="W219">
        <f>+Monopoly!$C$10+Monopoly!$C$11*J219</f>
        <v>46.59999999999992</v>
      </c>
      <c r="X219">
        <f>+Monopoly!$C$10+2*Monopoly!$C$11*J219</f>
        <v>3.1999999999998465</v>
      </c>
    </row>
    <row r="220" spans="10:24" ht="12.75">
      <c r="J220">
        <f t="shared" si="4"/>
        <v>43.60000000000008</v>
      </c>
      <c r="K220">
        <f>+'hidden workings'!$A$13+'hidden workings'!$C$13*J220+'hidden workings'!$E$13*J220^2+'hidden workings'!$G$13*J220^3</f>
        <v>1753.1584000000034</v>
      </c>
      <c r="L220">
        <f>+'hidden workings'!$A$15+'hidden workings'!$C$15*J220+'hidden workings'!$E$15*J220^2+'hidden workings'!$G$15*J220^3</f>
        <v>45.23200000000011</v>
      </c>
      <c r="M220">
        <f>+'hidden workings'!$A$17+'hidden workings'!$C$17*J220+'hidden workings'!$E$17*J220^2+'hidden workings'!$G$17*J220^3</f>
        <v>1397.6028444444478</v>
      </c>
      <c r="N220">
        <f>+'hidden workings'!$A$19+'hidden workings'!$C$19*J220+'hidden workings'!$E$19*J220^2+'hidden workings'!$G$19*J220^3</f>
        <v>32.05511111111113</v>
      </c>
      <c r="O220">
        <f>+'hidden workings'!$A$21+'hidden workings'!$C$21*J220+'hidden workings'!$E$21*J220^2+'hidden workings'!$G$21/J220</f>
        <v>40.21005504587157</v>
      </c>
      <c r="P220">
        <f>IF(J220&lt;Monopoly!$C$17,Monopoly!$C$18,0)</f>
        <v>0</v>
      </c>
      <c r="R220">
        <f>IF(Monopoly!$C$17&gt;J220,MIN(P220,Monopoly!$C$22),0)</f>
        <v>0</v>
      </c>
      <c r="S220">
        <f>IF(Monopoly!$C$17&gt;J220,MAX(Monopoly!$C$22-P220,0),0)</f>
        <v>0</v>
      </c>
      <c r="T220">
        <f>IF(Monopoly!$C$17&gt;J220,MAX(P220-Monopoly!$C$22,0),0)</f>
        <v>0</v>
      </c>
      <c r="U220">
        <f>IF(Monopoly!$C$17=0,IF($J220&lt;'hidden workings'!$C$9,'hidden workings'!$D$9,N220),0)</f>
        <v>0</v>
      </c>
      <c r="V220">
        <f>IF(AND(Monopoly!$C$17=0,$J220&lt;'hidden workings'!$C$9),'hidden workings'!$E$9-'hidden workings'!$D$9,0)</f>
        <v>0</v>
      </c>
      <c r="W220">
        <f>+Monopoly!$C$10+Monopoly!$C$11*J220</f>
        <v>46.39999999999992</v>
      </c>
      <c r="X220">
        <f>+Monopoly!$C$10+2*Monopoly!$C$11*J220</f>
        <v>2.799999999999841</v>
      </c>
    </row>
    <row r="221" spans="10:24" ht="12.75">
      <c r="J221">
        <f t="shared" si="4"/>
        <v>43.80000000000008</v>
      </c>
      <c r="K221">
        <f>+'hidden workings'!$A$13+'hidden workings'!$C$13*J221+'hidden workings'!$E$13*J221^2+'hidden workings'!$G$13*J221^3</f>
        <v>1762.2363555555594</v>
      </c>
      <c r="L221">
        <f>+'hidden workings'!$A$15+'hidden workings'!$C$15*J221+'hidden workings'!$E$15*J221^2+'hidden workings'!$G$15*J221^3</f>
        <v>45.54800000000012</v>
      </c>
      <c r="M221">
        <f>+'hidden workings'!$A$17+'hidden workings'!$C$17*J221+'hidden workings'!$E$17*J221^2+'hidden workings'!$G$17*J221^3</f>
        <v>1406.6808000000037</v>
      </c>
      <c r="N221">
        <f>+'hidden workings'!$A$19+'hidden workings'!$C$19*J221+'hidden workings'!$E$19*J221^2+'hidden workings'!$G$19*J221^3</f>
        <v>32.11600000000002</v>
      </c>
      <c r="O221">
        <f>+'hidden workings'!$A$21+'hidden workings'!$C$21*J221+'hidden workings'!$E$21*J221^2+'hidden workings'!$G$21/J221</f>
        <v>40.23370674784374</v>
      </c>
      <c r="P221">
        <f>IF(J221&lt;Monopoly!$C$17,Monopoly!$C$18,0)</f>
        <v>0</v>
      </c>
      <c r="R221">
        <f>IF(Monopoly!$C$17&gt;J221,MIN(P221,Monopoly!$C$22),0)</f>
        <v>0</v>
      </c>
      <c r="S221">
        <f>IF(Monopoly!$C$17&gt;J221,MAX(Monopoly!$C$22-P221,0),0)</f>
        <v>0</v>
      </c>
      <c r="T221">
        <f>IF(Monopoly!$C$17&gt;J221,MAX(P221-Monopoly!$C$22,0),0)</f>
        <v>0</v>
      </c>
      <c r="U221">
        <f>IF(Monopoly!$C$17=0,IF($J221&lt;'hidden workings'!$C$9,'hidden workings'!$D$9,N221),0)</f>
        <v>0</v>
      </c>
      <c r="V221">
        <f>IF(AND(Monopoly!$C$17=0,$J221&lt;'hidden workings'!$C$9),'hidden workings'!$E$9-'hidden workings'!$D$9,0)</f>
        <v>0</v>
      </c>
      <c r="W221">
        <f>+Monopoly!$C$10+Monopoly!$C$11*J221</f>
        <v>46.19999999999992</v>
      </c>
      <c r="X221">
        <f>+Monopoly!$C$10+2*Monopoly!$C$11*J221</f>
        <v>2.399999999999835</v>
      </c>
    </row>
    <row r="222" spans="10:24" ht="12.75">
      <c r="J222">
        <f t="shared" si="4"/>
        <v>44.000000000000085</v>
      </c>
      <c r="K222">
        <f>+'hidden workings'!$A$13+'hidden workings'!$C$13*J222+'hidden workings'!$E$13*J222^2+'hidden workings'!$G$13*J222^3</f>
        <v>1771.3777777777818</v>
      </c>
      <c r="L222">
        <f>+'hidden workings'!$A$15+'hidden workings'!$C$15*J222+'hidden workings'!$E$15*J222^2+'hidden workings'!$G$15*J222^3</f>
        <v>45.8666666666668</v>
      </c>
      <c r="M222">
        <f>+'hidden workings'!$A$17+'hidden workings'!$C$17*J222+'hidden workings'!$E$17*J222^2+'hidden workings'!$G$17*J222^3</f>
        <v>1415.8222222222262</v>
      </c>
      <c r="N222">
        <f>+'hidden workings'!$A$19+'hidden workings'!$C$19*J222+'hidden workings'!$E$19*J222^2+'hidden workings'!$G$19*J222^3</f>
        <v>32.177777777777806</v>
      </c>
      <c r="O222">
        <f>+'hidden workings'!$A$21+'hidden workings'!$C$21*J222+'hidden workings'!$E$21*J222^2+'hidden workings'!$G$21/J222</f>
        <v>40.258585858585874</v>
      </c>
      <c r="P222">
        <f>IF(J222&lt;Monopoly!$C$17,Monopoly!$C$18,0)</f>
        <v>0</v>
      </c>
      <c r="R222">
        <f>IF(Monopoly!$C$17&gt;J222,MIN(P222,Monopoly!$C$22),0)</f>
        <v>0</v>
      </c>
      <c r="S222">
        <f>IF(Monopoly!$C$17&gt;J222,MAX(Monopoly!$C$22-P222,0),0)</f>
        <v>0</v>
      </c>
      <c r="T222">
        <f>IF(Monopoly!$C$17&gt;J222,MAX(P222-Monopoly!$C$22,0),0)</f>
        <v>0</v>
      </c>
      <c r="U222">
        <f>IF(Monopoly!$C$17=0,IF($J222&lt;'hidden workings'!$C$9,'hidden workings'!$D$9,N222),0)</f>
        <v>0</v>
      </c>
      <c r="V222">
        <f>IF(AND(Monopoly!$C$17=0,$J222&lt;'hidden workings'!$C$9),'hidden workings'!$E$9-'hidden workings'!$D$9,0)</f>
        <v>0</v>
      </c>
      <c r="W222">
        <f>+Monopoly!$C$10+Monopoly!$C$11*J222</f>
        <v>45.999999999999915</v>
      </c>
      <c r="X222">
        <f>+Monopoly!$C$10+2*Monopoly!$C$11*J222</f>
        <v>1.9999999999998295</v>
      </c>
    </row>
    <row r="223" spans="10:24" ht="12.75">
      <c r="J223">
        <f t="shared" si="4"/>
        <v>44.20000000000009</v>
      </c>
      <c r="K223">
        <f>+'hidden workings'!$A$13+'hidden workings'!$C$13*J223+'hidden workings'!$E$13*J223^2+'hidden workings'!$G$13*J223^3</f>
        <v>1780.5832000000041</v>
      </c>
      <c r="L223">
        <f>+'hidden workings'!$A$15+'hidden workings'!$C$15*J223+'hidden workings'!$E$15*J223^2+'hidden workings'!$G$15*J223^3</f>
        <v>46.18800000000014</v>
      </c>
      <c r="M223">
        <f>+'hidden workings'!$A$17+'hidden workings'!$C$17*J223+'hidden workings'!$E$17*J223^2+'hidden workings'!$G$17*J223^3</f>
        <v>1425.0276444444485</v>
      </c>
      <c r="N223">
        <f>+'hidden workings'!$A$19+'hidden workings'!$C$19*J223+'hidden workings'!$E$19*J223^2+'hidden workings'!$G$19*J223^3</f>
        <v>32.24044444444447</v>
      </c>
      <c r="O223">
        <f>+'hidden workings'!$A$21+'hidden workings'!$C$21*J223+'hidden workings'!$E$21*J223^2+'hidden workings'!$G$21/J223</f>
        <v>40.28468778280544</v>
      </c>
      <c r="P223">
        <f>IF(J223&lt;Monopoly!$C$17,Monopoly!$C$18,0)</f>
        <v>0</v>
      </c>
      <c r="R223">
        <f>IF(Monopoly!$C$17&gt;J223,MIN(P223,Monopoly!$C$22),0)</f>
        <v>0</v>
      </c>
      <c r="S223">
        <f>IF(Monopoly!$C$17&gt;J223,MAX(Monopoly!$C$22-P223,0),0)</f>
        <v>0</v>
      </c>
      <c r="T223">
        <f>IF(Monopoly!$C$17&gt;J223,MAX(P223-Monopoly!$C$22,0),0)</f>
        <v>0</v>
      </c>
      <c r="U223">
        <f>IF(Monopoly!$C$17=0,IF($J223&lt;'hidden workings'!$C$9,'hidden workings'!$D$9,N223),0)</f>
        <v>0</v>
      </c>
      <c r="V223">
        <f>IF(AND(Monopoly!$C$17=0,$J223&lt;'hidden workings'!$C$9),'hidden workings'!$E$9-'hidden workings'!$D$9,0)</f>
        <v>0</v>
      </c>
      <c r="W223">
        <f>+Monopoly!$C$10+Monopoly!$C$11*J223</f>
        <v>45.79999999999991</v>
      </c>
      <c r="X223">
        <f>+Monopoly!$C$10+2*Monopoly!$C$11*J223</f>
        <v>1.5999999999998238</v>
      </c>
    </row>
    <row r="224" spans="10:24" ht="12.75">
      <c r="J224">
        <f t="shared" si="4"/>
        <v>44.40000000000009</v>
      </c>
      <c r="K224">
        <f>+'hidden workings'!$A$13+'hidden workings'!$C$13*J224+'hidden workings'!$E$13*J224^2+'hidden workings'!$G$13*J224^3</f>
        <v>1789.85315555556</v>
      </c>
      <c r="L224">
        <f>+'hidden workings'!$A$15+'hidden workings'!$C$15*J224+'hidden workings'!$E$15*J224^2+'hidden workings'!$G$15*J224^3</f>
        <v>46.51200000000014</v>
      </c>
      <c r="M224">
        <f>+'hidden workings'!$A$17+'hidden workings'!$C$17*J224+'hidden workings'!$E$17*J224^2+'hidden workings'!$G$17*J224^3</f>
        <v>1434.2976000000044</v>
      </c>
      <c r="N224">
        <f>+'hidden workings'!$A$19+'hidden workings'!$C$19*J224+'hidden workings'!$E$19*J224^2+'hidden workings'!$G$19*J224^3</f>
        <v>32.30400000000003</v>
      </c>
      <c r="O224">
        <f>+'hidden workings'!$A$21+'hidden workings'!$C$21*J224+'hidden workings'!$E$21*J224^2+'hidden workings'!$G$21/J224</f>
        <v>40.31200800800802</v>
      </c>
      <c r="P224">
        <f>IF(J224&lt;Monopoly!$C$17,Monopoly!$C$18,0)</f>
        <v>0</v>
      </c>
      <c r="R224">
        <f>IF(Monopoly!$C$17&gt;J224,MIN(P224,Monopoly!$C$22),0)</f>
        <v>0</v>
      </c>
      <c r="S224">
        <f>IF(Monopoly!$C$17&gt;J224,MAX(Monopoly!$C$22-P224,0),0)</f>
        <v>0</v>
      </c>
      <c r="T224">
        <f>IF(Monopoly!$C$17&gt;J224,MAX(P224-Monopoly!$C$22,0),0)</f>
        <v>0</v>
      </c>
      <c r="U224">
        <f>IF(Monopoly!$C$17=0,IF($J224&lt;'hidden workings'!$C$9,'hidden workings'!$D$9,N224),0)</f>
        <v>0</v>
      </c>
      <c r="V224">
        <f>IF(AND(Monopoly!$C$17=0,$J224&lt;'hidden workings'!$C$9),'hidden workings'!$E$9-'hidden workings'!$D$9,0)</f>
        <v>0</v>
      </c>
      <c r="W224">
        <f>+Monopoly!$C$10+Monopoly!$C$11*J224</f>
        <v>45.59999999999991</v>
      </c>
      <c r="X224">
        <f>+Monopoly!$C$10+2*Monopoly!$C$11*J224</f>
        <v>1.199999999999818</v>
      </c>
    </row>
    <row r="225" spans="10:24" ht="12.75">
      <c r="J225">
        <f t="shared" si="4"/>
        <v>44.600000000000094</v>
      </c>
      <c r="K225">
        <f>+'hidden workings'!$A$13+'hidden workings'!$C$13*J225+'hidden workings'!$E$13*J225^2+'hidden workings'!$G$13*J225^3</f>
        <v>1799.1881777777821</v>
      </c>
      <c r="L225">
        <f>+'hidden workings'!$A$15+'hidden workings'!$C$15*J225+'hidden workings'!$E$15*J225^2+'hidden workings'!$G$15*J225^3</f>
        <v>46.83866666666681</v>
      </c>
      <c r="M225">
        <f>+'hidden workings'!$A$17+'hidden workings'!$C$17*J225+'hidden workings'!$E$17*J225^2+'hidden workings'!$G$17*J225^3</f>
        <v>1443.6326222222265</v>
      </c>
      <c r="N225">
        <f>+'hidden workings'!$A$19+'hidden workings'!$C$19*J225+'hidden workings'!$E$19*J225^2+'hidden workings'!$G$19*J225^3</f>
        <v>32.36844444444447</v>
      </c>
      <c r="O225">
        <f>+'hidden workings'!$A$21+'hidden workings'!$C$21*J225+'hidden workings'!$E$21*J225^2+'hidden workings'!$G$21/J225</f>
        <v>40.34054210264077</v>
      </c>
      <c r="P225">
        <f>IF(J225&lt;Monopoly!$C$17,Monopoly!$C$18,0)</f>
        <v>0</v>
      </c>
      <c r="R225">
        <f>IF(Monopoly!$C$17&gt;J225,MIN(P225,Monopoly!$C$22),0)</f>
        <v>0</v>
      </c>
      <c r="S225">
        <f>IF(Monopoly!$C$17&gt;J225,MAX(Monopoly!$C$22-P225,0),0)</f>
        <v>0</v>
      </c>
      <c r="T225">
        <f>IF(Monopoly!$C$17&gt;J225,MAX(P225-Monopoly!$C$22,0),0)</f>
        <v>0</v>
      </c>
      <c r="U225">
        <f>IF(Monopoly!$C$17=0,IF($J225&lt;'hidden workings'!$C$9,'hidden workings'!$D$9,N225),0)</f>
        <v>0</v>
      </c>
      <c r="V225">
        <f>IF(AND(Monopoly!$C$17=0,$J225&lt;'hidden workings'!$C$9),'hidden workings'!$E$9-'hidden workings'!$D$9,0)</f>
        <v>0</v>
      </c>
      <c r="W225">
        <f>+Monopoly!$C$10+Monopoly!$C$11*J225</f>
        <v>45.399999999999906</v>
      </c>
      <c r="X225">
        <f>+Monopoly!$C$10+2*Monopoly!$C$11*J225</f>
        <v>0.7999999999998124</v>
      </c>
    </row>
    <row r="226" spans="10:24" ht="12.75">
      <c r="J226">
        <f t="shared" si="4"/>
        <v>44.8000000000001</v>
      </c>
      <c r="K226">
        <f>+'hidden workings'!$A$13+'hidden workings'!$C$13*J226+'hidden workings'!$E$13*J226^2+'hidden workings'!$G$13*J226^3</f>
        <v>1808.5888000000048</v>
      </c>
      <c r="L226">
        <f>+'hidden workings'!$A$15+'hidden workings'!$C$15*J226+'hidden workings'!$E$15*J226^2+'hidden workings'!$G$15*J226^3</f>
        <v>47.168000000000156</v>
      </c>
      <c r="M226">
        <f>+'hidden workings'!$A$17+'hidden workings'!$C$17*J226+'hidden workings'!$E$17*J226^2+'hidden workings'!$G$17*J226^3</f>
        <v>1453.0332444444489</v>
      </c>
      <c r="N226">
        <f>+'hidden workings'!$A$19+'hidden workings'!$C$19*J226+'hidden workings'!$E$19*J226^2+'hidden workings'!$G$19*J226^3</f>
        <v>32.433777777777806</v>
      </c>
      <c r="O226">
        <f>+'hidden workings'!$A$21+'hidden workings'!$C$21*J226+'hidden workings'!$E$21*J226^2+'hidden workings'!$G$21/J226</f>
        <v>40.37028571428573</v>
      </c>
      <c r="P226">
        <f>IF(J226&lt;Monopoly!$C$17,Monopoly!$C$18,0)</f>
        <v>0</v>
      </c>
      <c r="R226">
        <f>IF(Monopoly!$C$17&gt;J226,MIN(P226,Monopoly!$C$22),0)</f>
        <v>0</v>
      </c>
      <c r="S226">
        <f>IF(Monopoly!$C$17&gt;J226,MAX(Monopoly!$C$22-P226,0),0)</f>
        <v>0</v>
      </c>
      <c r="T226">
        <f>IF(Monopoly!$C$17&gt;J226,MAX(P226-Monopoly!$C$22,0),0)</f>
        <v>0</v>
      </c>
      <c r="U226">
        <f>IF(Monopoly!$C$17=0,IF($J226&lt;'hidden workings'!$C$9,'hidden workings'!$D$9,N226),0)</f>
        <v>0</v>
      </c>
      <c r="V226">
        <f>IF(AND(Monopoly!$C$17=0,$J226&lt;'hidden workings'!$C$9),'hidden workings'!$E$9-'hidden workings'!$D$9,0)</f>
        <v>0</v>
      </c>
      <c r="W226">
        <f>+Monopoly!$C$10+Monopoly!$C$11*J226</f>
        <v>45.1999999999999</v>
      </c>
      <c r="X226">
        <f>+Monopoly!$C$10+2*Monopoly!$C$11*J226</f>
        <v>0.39999999999980673</v>
      </c>
    </row>
    <row r="227" spans="10:24" ht="12.75">
      <c r="J227">
        <f t="shared" si="4"/>
        <v>45.0000000000001</v>
      </c>
      <c r="K227">
        <f>+'hidden workings'!$A$13+'hidden workings'!$C$13*J227+'hidden workings'!$E$13*J227^2+'hidden workings'!$G$13*J227^3</f>
        <v>1818.0555555555602</v>
      </c>
      <c r="L227">
        <f>+'hidden workings'!$A$15+'hidden workings'!$C$15*J227+'hidden workings'!$E$15*J227^2+'hidden workings'!$G$15*J227^3</f>
        <v>47.500000000000156</v>
      </c>
      <c r="M227">
        <f>+'hidden workings'!$A$17+'hidden workings'!$C$17*J227+'hidden workings'!$E$17*J227^2+'hidden workings'!$G$17*J227^3</f>
        <v>1462.5000000000045</v>
      </c>
      <c r="N227">
        <f>+'hidden workings'!$A$19+'hidden workings'!$C$19*J227+'hidden workings'!$E$19*J227^2+'hidden workings'!$G$19*J227^3</f>
        <v>32.50000000000003</v>
      </c>
      <c r="O227">
        <f>+'hidden workings'!$A$21+'hidden workings'!$C$21*J227+'hidden workings'!$E$21*J227^2+'hidden workings'!$G$21/J227</f>
        <v>40.40123456790125</v>
      </c>
      <c r="P227">
        <f>IF(J227&lt;Monopoly!$C$17,Monopoly!$C$18,0)</f>
        <v>0</v>
      </c>
      <c r="R227">
        <f>IF(Monopoly!$C$17&gt;J227,MIN(P227,Monopoly!$C$22),0)</f>
        <v>0</v>
      </c>
      <c r="S227">
        <f>IF(Monopoly!$C$17&gt;J227,MAX(Monopoly!$C$22-P227,0),0)</f>
        <v>0</v>
      </c>
      <c r="T227">
        <f>IF(Monopoly!$C$17&gt;J227,MAX(P227-Monopoly!$C$22,0),0)</f>
        <v>0</v>
      </c>
      <c r="U227">
        <f>IF(Monopoly!$C$17=0,IF($J227&lt;'hidden workings'!$C$9,'hidden workings'!$D$9,N227),0)</f>
        <v>0</v>
      </c>
      <c r="V227">
        <f>IF(AND(Monopoly!$C$17=0,$J227&lt;'hidden workings'!$C$9),'hidden workings'!$E$9-'hidden workings'!$D$9,0)</f>
        <v>0</v>
      </c>
      <c r="W227">
        <f>+Monopoly!$C$10+Monopoly!$C$11*J227</f>
        <v>44.9999999999999</v>
      </c>
      <c r="X227">
        <f>+Monopoly!$C$10+2*Monopoly!$C$11*J227</f>
        <v>-1.9895196601282805E-13</v>
      </c>
    </row>
    <row r="228" spans="10:24" ht="12.75">
      <c r="J228">
        <f t="shared" si="4"/>
        <v>45.2000000000001</v>
      </c>
      <c r="K228">
        <f>+'hidden workings'!$A$13+'hidden workings'!$C$13*J228+'hidden workings'!$E$13*J228^2+'hidden workings'!$G$13*J228^3</f>
        <v>1827.5889777777825</v>
      </c>
      <c r="L228">
        <f>+'hidden workings'!$A$15+'hidden workings'!$C$15*J228+'hidden workings'!$E$15*J228^2+'hidden workings'!$G$15*J228^3</f>
        <v>47.834666666666834</v>
      </c>
      <c r="M228">
        <f>+'hidden workings'!$A$17+'hidden workings'!$C$17*J228+'hidden workings'!$E$17*J228^2+'hidden workings'!$G$17*J228^3</f>
        <v>1472.0334222222268</v>
      </c>
      <c r="N228">
        <f>+'hidden workings'!$A$19+'hidden workings'!$C$19*J228+'hidden workings'!$E$19*J228^2+'hidden workings'!$G$19*J228^3</f>
        <v>32.567111111111146</v>
      </c>
      <c r="O228">
        <f>+'hidden workings'!$A$21+'hidden workings'!$C$21*J228+'hidden workings'!$E$21*J228^2+'hidden workings'!$G$21/J228</f>
        <v>40.43338446411015</v>
      </c>
      <c r="P228">
        <f>IF(J228&lt;Monopoly!$C$17,Monopoly!$C$18,0)</f>
        <v>0</v>
      </c>
      <c r="R228">
        <f>IF(Monopoly!$C$17&gt;J228,MIN(P228,Monopoly!$C$22),0)</f>
        <v>0</v>
      </c>
      <c r="S228">
        <f>IF(Monopoly!$C$17&gt;J228,MAX(Monopoly!$C$22-P228,0),0)</f>
        <v>0</v>
      </c>
      <c r="T228">
        <f>IF(Monopoly!$C$17&gt;J228,MAX(P228-Monopoly!$C$22,0),0)</f>
        <v>0</v>
      </c>
      <c r="U228">
        <f>IF(Monopoly!$C$17=0,IF($J228&lt;'hidden workings'!$C$9,'hidden workings'!$D$9,N228),0)</f>
        <v>0</v>
      </c>
      <c r="V228">
        <f>IF(AND(Monopoly!$C$17=0,$J228&lt;'hidden workings'!$C$9),'hidden workings'!$E$9-'hidden workings'!$D$9,0)</f>
        <v>0</v>
      </c>
      <c r="W228">
        <f>+Monopoly!$C$10+Monopoly!$C$11*J228</f>
        <v>44.7999999999999</v>
      </c>
      <c r="X228">
        <f>+Monopoly!$C$10+2*Monopoly!$C$11*J228</f>
        <v>-0.40000000000020464</v>
      </c>
    </row>
    <row r="229" spans="10:24" ht="12.75">
      <c r="J229">
        <f t="shared" si="4"/>
        <v>45.400000000000105</v>
      </c>
      <c r="K229">
        <f>+'hidden workings'!$A$13+'hidden workings'!$C$13*J229+'hidden workings'!$E$13*J229^2+'hidden workings'!$G$13*J229^3</f>
        <v>1837.189600000005</v>
      </c>
      <c r="L229">
        <f>+'hidden workings'!$A$15+'hidden workings'!$C$15*J229+'hidden workings'!$E$15*J229^2+'hidden workings'!$G$15*J229^3</f>
        <v>48.17200000000016</v>
      </c>
      <c r="M229">
        <f>+'hidden workings'!$A$17+'hidden workings'!$C$17*J229+'hidden workings'!$E$17*J229^2+'hidden workings'!$G$17*J229^3</f>
        <v>1481.6340444444493</v>
      </c>
      <c r="N229">
        <f>+'hidden workings'!$A$19+'hidden workings'!$C$19*J229+'hidden workings'!$E$19*J229^2+'hidden workings'!$G$19*J229^3</f>
        <v>32.635111111111144</v>
      </c>
      <c r="O229">
        <f>+'hidden workings'!$A$21+'hidden workings'!$C$21*J229+'hidden workings'!$E$21*J229^2+'hidden workings'!$G$21/J229</f>
        <v>40.46673127753306</v>
      </c>
      <c r="P229">
        <f>IF(J229&lt;Monopoly!$C$17,Monopoly!$C$18,0)</f>
        <v>0</v>
      </c>
      <c r="R229">
        <f>IF(Monopoly!$C$17&gt;J229,MIN(P229,Monopoly!$C$22),0)</f>
        <v>0</v>
      </c>
      <c r="S229">
        <f>IF(Monopoly!$C$17&gt;J229,MAX(Monopoly!$C$22-P229,0),0)</f>
        <v>0</v>
      </c>
      <c r="T229">
        <f>IF(Monopoly!$C$17&gt;J229,MAX(P229-Monopoly!$C$22,0),0)</f>
        <v>0</v>
      </c>
      <c r="U229">
        <f>IF(Monopoly!$C$17=0,IF($J229&lt;'hidden workings'!$C$9,'hidden workings'!$D$9,N229),0)</f>
        <v>0</v>
      </c>
      <c r="V229">
        <f>IF(AND(Monopoly!$C$17=0,$J229&lt;'hidden workings'!$C$9),'hidden workings'!$E$9-'hidden workings'!$D$9,0)</f>
        <v>0</v>
      </c>
      <c r="W229">
        <f>+Monopoly!$C$10+Monopoly!$C$11*J229</f>
        <v>44.599999999999895</v>
      </c>
      <c r="X229">
        <f>+Monopoly!$C$10+2*Monopoly!$C$11*J229</f>
        <v>-0.8000000000002103</v>
      </c>
    </row>
    <row r="230" spans="10:24" ht="12.75">
      <c r="J230">
        <f t="shared" si="4"/>
        <v>45.60000000000011</v>
      </c>
      <c r="K230">
        <f>+'hidden workings'!$A$13+'hidden workings'!$C$13*J230+'hidden workings'!$E$13*J230^2+'hidden workings'!$G$13*J230^3</f>
        <v>1846.857955555561</v>
      </c>
      <c r="L230">
        <f>+'hidden workings'!$A$15+'hidden workings'!$C$15*J230+'hidden workings'!$E$15*J230^2+'hidden workings'!$G$15*J230^3</f>
        <v>48.51200000000017</v>
      </c>
      <c r="M230">
        <f>+'hidden workings'!$A$17+'hidden workings'!$C$17*J230+'hidden workings'!$E$17*J230^2+'hidden workings'!$G$17*J230^3</f>
        <v>1491.302400000005</v>
      </c>
      <c r="N230">
        <f>+'hidden workings'!$A$19+'hidden workings'!$C$19*J230+'hidden workings'!$E$19*J230^2+'hidden workings'!$G$19*J230^3</f>
        <v>32.704000000000036</v>
      </c>
      <c r="O230">
        <f>+'hidden workings'!$A$21+'hidden workings'!$C$21*J230+'hidden workings'!$E$21*J230^2+'hidden workings'!$G$21/J230</f>
        <v>40.501270955165715</v>
      </c>
      <c r="P230">
        <f>IF(J230&lt;Monopoly!$C$17,Monopoly!$C$18,0)</f>
        <v>0</v>
      </c>
      <c r="R230">
        <f>IF(Monopoly!$C$17&gt;J230,MIN(P230,Monopoly!$C$22),0)</f>
        <v>0</v>
      </c>
      <c r="S230">
        <f>IF(Monopoly!$C$17&gt;J230,MAX(Monopoly!$C$22-P230,0),0)</f>
        <v>0</v>
      </c>
      <c r="T230">
        <f>IF(Monopoly!$C$17&gt;J230,MAX(P230-Monopoly!$C$22,0),0)</f>
        <v>0</v>
      </c>
      <c r="U230">
        <f>IF(Monopoly!$C$17=0,IF($J230&lt;'hidden workings'!$C$9,'hidden workings'!$D$9,N230),0)</f>
        <v>0</v>
      </c>
      <c r="V230">
        <f>IF(AND(Monopoly!$C$17=0,$J230&lt;'hidden workings'!$C$9),'hidden workings'!$E$9-'hidden workings'!$D$9,0)</f>
        <v>0</v>
      </c>
      <c r="W230">
        <f>+Monopoly!$C$10+Monopoly!$C$11*J230</f>
        <v>44.39999999999989</v>
      </c>
      <c r="X230">
        <f>+Monopoly!$C$10+2*Monopoly!$C$11*J230</f>
        <v>-1.200000000000216</v>
      </c>
    </row>
    <row r="231" spans="10:24" ht="12.75">
      <c r="J231">
        <f t="shared" si="4"/>
        <v>45.80000000000011</v>
      </c>
      <c r="K231">
        <f>+'hidden workings'!$A$13+'hidden workings'!$C$13*J231+'hidden workings'!$E$13*J231^2+'hidden workings'!$G$13*J231^3</f>
        <v>1856.5945777777833</v>
      </c>
      <c r="L231">
        <f>+'hidden workings'!$A$15+'hidden workings'!$C$15*J231+'hidden workings'!$E$15*J231^2+'hidden workings'!$G$15*J231^3</f>
        <v>48.85466666666686</v>
      </c>
      <c r="M231">
        <f>+'hidden workings'!$A$17+'hidden workings'!$C$17*J231+'hidden workings'!$E$17*J231^2+'hidden workings'!$G$17*J231^3</f>
        <v>1501.0390222222277</v>
      </c>
      <c r="N231">
        <f>+'hidden workings'!$A$19+'hidden workings'!$C$19*J231+'hidden workings'!$E$19*J231^2+'hidden workings'!$G$19*J231^3</f>
        <v>32.773777777777816</v>
      </c>
      <c r="O231">
        <f>+'hidden workings'!$A$21+'hidden workings'!$C$21*J231+'hidden workings'!$E$21*J231^2+'hidden workings'!$G$21/J231</f>
        <v>40.536999514798666</v>
      </c>
      <c r="P231">
        <f>IF(J231&lt;Monopoly!$C$17,Monopoly!$C$18,0)</f>
        <v>0</v>
      </c>
      <c r="R231">
        <f>IF(Monopoly!$C$17&gt;J231,MIN(P231,Monopoly!$C$22),0)</f>
        <v>0</v>
      </c>
      <c r="S231">
        <f>IF(Monopoly!$C$17&gt;J231,MAX(Monopoly!$C$22-P231,0),0)</f>
        <v>0</v>
      </c>
      <c r="T231">
        <f>IF(Monopoly!$C$17&gt;J231,MAX(P231-Monopoly!$C$22,0),0)</f>
        <v>0</v>
      </c>
      <c r="U231">
        <f>IF(Monopoly!$C$17=0,IF($J231&lt;'hidden workings'!$C$9,'hidden workings'!$D$9,N231),0)</f>
        <v>0</v>
      </c>
      <c r="V231">
        <f>IF(AND(Monopoly!$C$17=0,$J231&lt;'hidden workings'!$C$9),'hidden workings'!$E$9-'hidden workings'!$D$9,0)</f>
        <v>0</v>
      </c>
      <c r="W231">
        <f>+Monopoly!$C$10+Monopoly!$C$11*J231</f>
        <v>44.19999999999989</v>
      </c>
      <c r="X231">
        <f>+Monopoly!$C$10+2*Monopoly!$C$11*J231</f>
        <v>-1.6000000000002217</v>
      </c>
    </row>
    <row r="232" spans="10:24" ht="12.75">
      <c r="J232">
        <f t="shared" si="4"/>
        <v>46.000000000000114</v>
      </c>
      <c r="K232">
        <f>+'hidden workings'!$A$13+'hidden workings'!$C$13*J232+'hidden workings'!$E$13*J232^2+'hidden workings'!$G$13*J232^3</f>
        <v>1866.4000000000055</v>
      </c>
      <c r="L232">
        <f>+'hidden workings'!$A$15+'hidden workings'!$C$15*J232+'hidden workings'!$E$15*J232^2+'hidden workings'!$G$15*J232^3</f>
        <v>49.200000000000195</v>
      </c>
      <c r="M232">
        <f>+'hidden workings'!$A$17+'hidden workings'!$C$17*J232+'hidden workings'!$E$17*J232^2+'hidden workings'!$G$17*J232^3</f>
        <v>1510.84444444445</v>
      </c>
      <c r="N232">
        <f>+'hidden workings'!$A$19+'hidden workings'!$C$19*J232+'hidden workings'!$E$19*J232^2+'hidden workings'!$G$19*J232^3</f>
        <v>32.84444444444448</v>
      </c>
      <c r="O232">
        <f>+'hidden workings'!$A$21+'hidden workings'!$C$21*J232+'hidden workings'!$E$21*J232^2+'hidden workings'!$G$21/J232</f>
        <v>40.57391304347828</v>
      </c>
      <c r="P232">
        <f>IF(J232&lt;Monopoly!$C$17,Monopoly!$C$18,0)</f>
        <v>0</v>
      </c>
      <c r="R232">
        <f>IF(Monopoly!$C$17&gt;J232,MIN(P232,Monopoly!$C$22),0)</f>
        <v>0</v>
      </c>
      <c r="S232">
        <f>IF(Monopoly!$C$17&gt;J232,MAX(Monopoly!$C$22-P232,0),0)</f>
        <v>0</v>
      </c>
      <c r="T232">
        <f>IF(Monopoly!$C$17&gt;J232,MAX(P232-Monopoly!$C$22,0),0)</f>
        <v>0</v>
      </c>
      <c r="U232">
        <f>IF(Monopoly!$C$17=0,IF($J232&lt;'hidden workings'!$C$9,'hidden workings'!$D$9,N232),0)</f>
        <v>0</v>
      </c>
      <c r="V232">
        <f>IF(AND(Monopoly!$C$17=0,$J232&lt;'hidden workings'!$C$9),'hidden workings'!$E$9-'hidden workings'!$D$9,0)</f>
        <v>0</v>
      </c>
      <c r="W232">
        <f>+Monopoly!$C$10+Monopoly!$C$11*J232</f>
        <v>43.999999999999886</v>
      </c>
      <c r="X232">
        <f>+Monopoly!$C$10+2*Monopoly!$C$11*J232</f>
        <v>-2.0000000000002274</v>
      </c>
    </row>
    <row r="233" spans="10:24" ht="12.75">
      <c r="J233">
        <f t="shared" si="4"/>
        <v>46.20000000000012</v>
      </c>
      <c r="K233">
        <f>+'hidden workings'!$A$13+'hidden workings'!$C$13*J233+'hidden workings'!$E$13*J233^2+'hidden workings'!$G$13*J233^3</f>
        <v>1876.2747555555611</v>
      </c>
      <c r="L233">
        <f>+'hidden workings'!$A$15+'hidden workings'!$C$15*J233+'hidden workings'!$E$15*J233^2+'hidden workings'!$G$15*J233^3</f>
        <v>49.5480000000002</v>
      </c>
      <c r="M233">
        <f>+'hidden workings'!$A$17+'hidden workings'!$C$17*J233+'hidden workings'!$E$17*J233^2+'hidden workings'!$G$17*J233^3</f>
        <v>1520.7192000000055</v>
      </c>
      <c r="N233">
        <f>+'hidden workings'!$A$19+'hidden workings'!$C$19*J233+'hidden workings'!$E$19*J233^2+'hidden workings'!$G$19*J233^3</f>
        <v>32.91600000000004</v>
      </c>
      <c r="O233">
        <f>+'hidden workings'!$A$21+'hidden workings'!$C$21*J233+'hidden workings'!$E$21*J233^2+'hidden workings'!$G$21/J233</f>
        <v>40.61200769600772</v>
      </c>
      <c r="P233">
        <f>IF(J233&lt;Monopoly!$C$17,Monopoly!$C$18,0)</f>
        <v>0</v>
      </c>
      <c r="R233">
        <f>IF(Monopoly!$C$17&gt;J233,MIN(P233,Monopoly!$C$22),0)</f>
        <v>0</v>
      </c>
      <c r="S233">
        <f>IF(Monopoly!$C$17&gt;J233,MAX(Monopoly!$C$22-P233,0),0)</f>
        <v>0</v>
      </c>
      <c r="T233">
        <f>IF(Monopoly!$C$17&gt;J233,MAX(P233-Monopoly!$C$22,0),0)</f>
        <v>0</v>
      </c>
      <c r="U233">
        <f>IF(Monopoly!$C$17=0,IF($J233&lt;'hidden workings'!$C$9,'hidden workings'!$D$9,N233),0)</f>
        <v>0</v>
      </c>
      <c r="V233">
        <f>IF(AND(Monopoly!$C$17=0,$J233&lt;'hidden workings'!$C$9),'hidden workings'!$E$9-'hidden workings'!$D$9,0)</f>
        <v>0</v>
      </c>
      <c r="W233">
        <f>+Monopoly!$C$10+Monopoly!$C$11*J233</f>
        <v>43.79999999999988</v>
      </c>
      <c r="X233">
        <f>+Monopoly!$C$10+2*Monopoly!$C$11*J233</f>
        <v>-2.400000000000233</v>
      </c>
    </row>
    <row r="234" spans="10:24" ht="12.75">
      <c r="J234">
        <f t="shared" si="4"/>
        <v>46.40000000000012</v>
      </c>
      <c r="K234">
        <f>+'hidden workings'!$A$13+'hidden workings'!$C$13*J234+'hidden workings'!$E$13*J234^2+'hidden workings'!$G$13*J234^3</f>
        <v>1886.219377777784</v>
      </c>
      <c r="L234">
        <f>+'hidden workings'!$A$15+'hidden workings'!$C$15*J234+'hidden workings'!$E$15*J234^2+'hidden workings'!$G$15*J234^3</f>
        <v>49.89866666666687</v>
      </c>
      <c r="M234">
        <f>+'hidden workings'!$A$17+'hidden workings'!$C$17*J234+'hidden workings'!$E$17*J234^2+'hidden workings'!$G$17*J234^3</f>
        <v>1530.6638222222282</v>
      </c>
      <c r="N234">
        <f>+'hidden workings'!$A$19+'hidden workings'!$C$19*J234+'hidden workings'!$E$19*J234^2+'hidden workings'!$G$19*J234^3</f>
        <v>32.98844444444448</v>
      </c>
      <c r="O234">
        <f>+'hidden workings'!$A$21+'hidden workings'!$C$21*J234+'hidden workings'!$E$21*J234^2+'hidden workings'!$G$21/J234</f>
        <v>40.651279693486615</v>
      </c>
      <c r="P234">
        <f>IF(J234&lt;Monopoly!$C$17,Monopoly!$C$18,0)</f>
        <v>0</v>
      </c>
      <c r="R234">
        <f>IF(Monopoly!$C$17&gt;J234,MIN(P234,Monopoly!$C$22),0)</f>
        <v>0</v>
      </c>
      <c r="S234">
        <f>IF(Monopoly!$C$17&gt;J234,MAX(Monopoly!$C$22-P234,0),0)</f>
        <v>0</v>
      </c>
      <c r="T234">
        <f>IF(Monopoly!$C$17&gt;J234,MAX(P234-Monopoly!$C$22,0),0)</f>
        <v>0</v>
      </c>
      <c r="U234">
        <f>IF(Monopoly!$C$17=0,IF($J234&lt;'hidden workings'!$C$9,'hidden workings'!$D$9,N234),0)</f>
        <v>0</v>
      </c>
      <c r="V234">
        <f>IF(AND(Monopoly!$C$17=0,$J234&lt;'hidden workings'!$C$9),'hidden workings'!$E$9-'hidden workings'!$D$9,0)</f>
        <v>0</v>
      </c>
      <c r="W234">
        <f>+Monopoly!$C$10+Monopoly!$C$11*J234</f>
        <v>43.59999999999988</v>
      </c>
      <c r="X234">
        <f>+Monopoly!$C$10+2*Monopoly!$C$11*J234</f>
        <v>-2.8000000000002387</v>
      </c>
    </row>
    <row r="235" spans="10:24" ht="12.75">
      <c r="J235">
        <f t="shared" si="4"/>
        <v>46.60000000000012</v>
      </c>
      <c r="K235">
        <f>+'hidden workings'!$A$13+'hidden workings'!$C$13*J235+'hidden workings'!$E$13*J235^2+'hidden workings'!$G$13*J235^3</f>
        <v>1896.2344000000062</v>
      </c>
      <c r="L235">
        <f>+'hidden workings'!$A$15+'hidden workings'!$C$15*J235+'hidden workings'!$E$15*J235^2+'hidden workings'!$G$15*J235^3</f>
        <v>50.2520000000002</v>
      </c>
      <c r="M235">
        <f>+'hidden workings'!$A$17+'hidden workings'!$C$17*J235+'hidden workings'!$E$17*J235^2+'hidden workings'!$G$17*J235^3</f>
        <v>1540.6788444444505</v>
      </c>
      <c r="N235">
        <f>+'hidden workings'!$A$19+'hidden workings'!$C$19*J235+'hidden workings'!$E$19*J235^2+'hidden workings'!$G$19*J235^3</f>
        <v>33.06177777777782</v>
      </c>
      <c r="O235">
        <f>+'hidden workings'!$A$21+'hidden workings'!$C$21*J235+'hidden workings'!$E$21*J235^2+'hidden workings'!$G$21/J235</f>
        <v>40.69172532188844</v>
      </c>
      <c r="P235">
        <f>IF(J235&lt;Monopoly!$C$17,Monopoly!$C$18,0)</f>
        <v>0</v>
      </c>
      <c r="R235">
        <f>IF(Monopoly!$C$17&gt;J235,MIN(P235,Monopoly!$C$22),0)</f>
        <v>0</v>
      </c>
      <c r="S235">
        <f>IF(Monopoly!$C$17&gt;J235,MAX(Monopoly!$C$22-P235,0),0)</f>
        <v>0</v>
      </c>
      <c r="T235">
        <f>IF(Monopoly!$C$17&gt;J235,MAX(P235-Monopoly!$C$22,0),0)</f>
        <v>0</v>
      </c>
      <c r="U235">
        <f>IF(Monopoly!$C$17=0,IF($J235&lt;'hidden workings'!$C$9,'hidden workings'!$D$9,N235),0)</f>
        <v>0</v>
      </c>
      <c r="V235">
        <f>IF(AND(Monopoly!$C$17=0,$J235&lt;'hidden workings'!$C$9),'hidden workings'!$E$9-'hidden workings'!$D$9,0)</f>
        <v>0</v>
      </c>
      <c r="W235">
        <f>+Monopoly!$C$10+Monopoly!$C$11*J235</f>
        <v>43.39999999999988</v>
      </c>
      <c r="X235">
        <f>+Monopoly!$C$10+2*Monopoly!$C$11*J235</f>
        <v>-3.2000000000002444</v>
      </c>
    </row>
    <row r="236" spans="10:24" ht="12.75">
      <c r="J236">
        <f t="shared" si="4"/>
        <v>46.800000000000125</v>
      </c>
      <c r="K236">
        <f>+'hidden workings'!$A$13+'hidden workings'!$C$13*J236+'hidden workings'!$E$13*J236^2+'hidden workings'!$G$13*J236^3</f>
        <v>1906.320355555562</v>
      </c>
      <c r="L236">
        <f>+'hidden workings'!$A$15+'hidden workings'!$C$15*J236+'hidden workings'!$E$15*J236^2+'hidden workings'!$G$15*J236^3</f>
        <v>50.6080000000002</v>
      </c>
      <c r="M236">
        <f>+'hidden workings'!$A$17+'hidden workings'!$C$17*J236+'hidden workings'!$E$17*J236^2+'hidden workings'!$G$17*J236^3</f>
        <v>1550.7648000000063</v>
      </c>
      <c r="N236">
        <f>+'hidden workings'!$A$19+'hidden workings'!$C$19*J236+'hidden workings'!$E$19*J236^2+'hidden workings'!$G$19*J236^3</f>
        <v>33.13600000000004</v>
      </c>
      <c r="O236">
        <f>+'hidden workings'!$A$21+'hidden workings'!$C$21*J236+'hidden workings'!$E$21*J236^2+'hidden workings'!$G$21/J236</f>
        <v>40.73334093067429</v>
      </c>
      <c r="P236">
        <f>IF(J236&lt;Monopoly!$C$17,Monopoly!$C$18,0)</f>
        <v>0</v>
      </c>
      <c r="R236">
        <f>IF(Monopoly!$C$17&gt;J236,MIN(P236,Monopoly!$C$22),0)</f>
        <v>0</v>
      </c>
      <c r="S236">
        <f>IF(Monopoly!$C$17&gt;J236,MAX(Monopoly!$C$22-P236,0),0)</f>
        <v>0</v>
      </c>
      <c r="T236">
        <f>IF(Monopoly!$C$17&gt;J236,MAX(P236-Monopoly!$C$22,0),0)</f>
        <v>0</v>
      </c>
      <c r="U236">
        <f>IF(Monopoly!$C$17=0,IF($J236&lt;'hidden workings'!$C$9,'hidden workings'!$D$9,N236),0)</f>
        <v>0</v>
      </c>
      <c r="V236">
        <f>IF(AND(Monopoly!$C$17=0,$J236&lt;'hidden workings'!$C$9),'hidden workings'!$E$9-'hidden workings'!$D$9,0)</f>
        <v>0</v>
      </c>
      <c r="W236">
        <f>+Monopoly!$C$10+Monopoly!$C$11*J236</f>
        <v>43.199999999999875</v>
      </c>
      <c r="X236">
        <f>+Monopoly!$C$10+2*Monopoly!$C$11*J236</f>
        <v>-3.60000000000025</v>
      </c>
    </row>
    <row r="237" spans="10:24" ht="12.75">
      <c r="J237">
        <f t="shared" si="4"/>
        <v>47.00000000000013</v>
      </c>
      <c r="K237">
        <f>+'hidden workings'!$A$13+'hidden workings'!$C$13*J237+'hidden workings'!$E$13*J237^2+'hidden workings'!$G$13*J237^3</f>
        <v>1916.4777777777842</v>
      </c>
      <c r="L237">
        <f>+'hidden workings'!$A$15+'hidden workings'!$C$15*J237+'hidden workings'!$E$15*J237^2+'hidden workings'!$G$15*J237^3</f>
        <v>50.96666666666688</v>
      </c>
      <c r="M237">
        <f>+'hidden workings'!$A$17+'hidden workings'!$C$17*J237+'hidden workings'!$E$17*J237^2+'hidden workings'!$G$17*J237^3</f>
        <v>1560.9222222222286</v>
      </c>
      <c r="N237">
        <f>+'hidden workings'!$A$19+'hidden workings'!$C$19*J237+'hidden workings'!$E$19*J237^2+'hidden workings'!$G$19*J237^3</f>
        <v>33.21111111111115</v>
      </c>
      <c r="O237">
        <f>+'hidden workings'!$A$21+'hidden workings'!$C$21*J237+'hidden workings'!$E$21*J237^2+'hidden workings'!$G$21/J237</f>
        <v>40.7761229314421</v>
      </c>
      <c r="P237">
        <f>IF(J237&lt;Monopoly!$C$17,Monopoly!$C$18,0)</f>
        <v>0</v>
      </c>
      <c r="R237">
        <f>IF(Monopoly!$C$17&gt;J237,MIN(P237,Monopoly!$C$22),0)</f>
        <v>0</v>
      </c>
      <c r="S237">
        <f>IF(Monopoly!$C$17&gt;J237,MAX(Monopoly!$C$22-P237,0),0)</f>
        <v>0</v>
      </c>
      <c r="T237">
        <f>IF(Monopoly!$C$17&gt;J237,MAX(P237-Monopoly!$C$22,0),0)</f>
        <v>0</v>
      </c>
      <c r="U237">
        <f>IF(Monopoly!$C$17=0,IF($J237&lt;'hidden workings'!$C$9,'hidden workings'!$D$9,N237),0)</f>
        <v>0</v>
      </c>
      <c r="V237">
        <f>IF(AND(Monopoly!$C$17=0,$J237&lt;'hidden workings'!$C$9),'hidden workings'!$E$9-'hidden workings'!$D$9,0)</f>
        <v>0</v>
      </c>
      <c r="W237">
        <f>+Monopoly!$C$10+Monopoly!$C$11*J237</f>
        <v>42.99999999999987</v>
      </c>
      <c r="X237">
        <f>+Monopoly!$C$10+2*Monopoly!$C$11*J237</f>
        <v>-4.000000000000256</v>
      </c>
    </row>
    <row r="238" spans="10:24" ht="12.75">
      <c r="J238">
        <f t="shared" si="4"/>
        <v>47.20000000000013</v>
      </c>
      <c r="K238">
        <f>+'hidden workings'!$A$13+'hidden workings'!$C$13*J238+'hidden workings'!$E$13*J238^2+'hidden workings'!$G$13*J238^3</f>
        <v>1926.7072000000069</v>
      </c>
      <c r="L238">
        <f>+'hidden workings'!$A$15+'hidden workings'!$C$15*J238+'hidden workings'!$E$15*J238^2+'hidden workings'!$G$15*J238^3</f>
        <v>51.32800000000024</v>
      </c>
      <c r="M238">
        <f>+'hidden workings'!$A$17+'hidden workings'!$C$17*J238+'hidden workings'!$E$17*J238^2+'hidden workings'!$G$17*J238^3</f>
        <v>1571.151644444451</v>
      </c>
      <c r="N238">
        <f>+'hidden workings'!$A$19+'hidden workings'!$C$19*J238+'hidden workings'!$E$19*J238^2+'hidden workings'!$G$19*J238^3</f>
        <v>33.28711111111116</v>
      </c>
      <c r="O238">
        <f>+'hidden workings'!$A$21+'hidden workings'!$C$21*J238+'hidden workings'!$E$21*J238^2+'hidden workings'!$G$21/J238</f>
        <v>40.8200677966102</v>
      </c>
      <c r="P238">
        <f>IF(J238&lt;Monopoly!$C$17,Monopoly!$C$18,0)</f>
        <v>0</v>
      </c>
      <c r="R238">
        <f>IF(Monopoly!$C$17&gt;J238,MIN(P238,Monopoly!$C$22),0)</f>
        <v>0</v>
      </c>
      <c r="S238">
        <f>IF(Monopoly!$C$17&gt;J238,MAX(Monopoly!$C$22-P238,0),0)</f>
        <v>0</v>
      </c>
      <c r="T238">
        <f>IF(Monopoly!$C$17&gt;J238,MAX(P238-Monopoly!$C$22,0),0)</f>
        <v>0</v>
      </c>
      <c r="U238">
        <f>IF(Monopoly!$C$17=0,IF($J238&lt;'hidden workings'!$C$9,'hidden workings'!$D$9,N238),0)</f>
        <v>0</v>
      </c>
      <c r="V238">
        <f>IF(AND(Monopoly!$C$17=0,$J238&lt;'hidden workings'!$C$9),'hidden workings'!$E$9-'hidden workings'!$D$9,0)</f>
        <v>0</v>
      </c>
      <c r="W238">
        <f>+Monopoly!$C$10+Monopoly!$C$11*J238</f>
        <v>42.79999999999987</v>
      </c>
      <c r="X238">
        <f>+Monopoly!$C$10+2*Monopoly!$C$11*J238</f>
        <v>-4.4000000000002615</v>
      </c>
    </row>
    <row r="239" spans="10:24" ht="12.75">
      <c r="J239">
        <f t="shared" si="4"/>
        <v>47.400000000000134</v>
      </c>
      <c r="K239">
        <f>+'hidden workings'!$A$13+'hidden workings'!$C$13*J239+'hidden workings'!$E$13*J239^2+'hidden workings'!$G$13*J239^3</f>
        <v>1937.0091555555625</v>
      </c>
      <c r="L239">
        <f>+'hidden workings'!$A$15+'hidden workings'!$C$15*J239+'hidden workings'!$E$15*J239^2+'hidden workings'!$G$15*J239^3</f>
        <v>51.692000000000235</v>
      </c>
      <c r="M239">
        <f>+'hidden workings'!$A$17+'hidden workings'!$C$17*J239+'hidden workings'!$E$17*J239^2+'hidden workings'!$G$17*J239^3</f>
        <v>1581.4536000000069</v>
      </c>
      <c r="N239">
        <f>+'hidden workings'!$A$19+'hidden workings'!$C$19*J239+'hidden workings'!$E$19*J239^2+'hidden workings'!$G$19*J239^3</f>
        <v>33.36400000000005</v>
      </c>
      <c r="O239">
        <f>+'hidden workings'!$A$21+'hidden workings'!$C$21*J239+'hidden workings'!$E$21*J239^2+'hidden workings'!$G$21/J239</f>
        <v>40.865172058134114</v>
      </c>
      <c r="P239">
        <f>IF(J239&lt;Monopoly!$C$17,Monopoly!$C$18,0)</f>
        <v>0</v>
      </c>
      <c r="R239">
        <f>IF(Monopoly!$C$17&gt;J239,MIN(P239,Monopoly!$C$22),0)</f>
        <v>0</v>
      </c>
      <c r="S239">
        <f>IF(Monopoly!$C$17&gt;J239,MAX(Monopoly!$C$22-P239,0),0)</f>
        <v>0</v>
      </c>
      <c r="T239">
        <f>IF(Monopoly!$C$17&gt;J239,MAX(P239-Monopoly!$C$22,0),0)</f>
        <v>0</v>
      </c>
      <c r="U239">
        <f>IF(Monopoly!$C$17=0,IF($J239&lt;'hidden workings'!$C$9,'hidden workings'!$D$9,N239),0)</f>
        <v>0</v>
      </c>
      <c r="V239">
        <f>IF(AND(Monopoly!$C$17=0,$J239&lt;'hidden workings'!$C$9),'hidden workings'!$E$9-'hidden workings'!$D$9,0)</f>
        <v>0</v>
      </c>
      <c r="W239">
        <f>+Monopoly!$C$10+Monopoly!$C$11*J239</f>
        <v>42.599999999999866</v>
      </c>
      <c r="X239">
        <f>+Monopoly!$C$10+2*Monopoly!$C$11*J239</f>
        <v>-4.800000000000267</v>
      </c>
    </row>
    <row r="240" spans="10:24" ht="12.75">
      <c r="J240">
        <f t="shared" si="4"/>
        <v>47.600000000000136</v>
      </c>
      <c r="K240">
        <f>+'hidden workings'!$A$13+'hidden workings'!$C$13*J240+'hidden workings'!$E$13*J240^2+'hidden workings'!$G$13*J240^3</f>
        <v>1947.3841777777848</v>
      </c>
      <c r="L240">
        <f>+'hidden workings'!$A$15+'hidden workings'!$C$15*J240+'hidden workings'!$E$15*J240^2+'hidden workings'!$G$15*J240^3</f>
        <v>52.05866666666691</v>
      </c>
      <c r="M240">
        <f>+'hidden workings'!$A$17+'hidden workings'!$C$17*J240+'hidden workings'!$E$17*J240^2+'hidden workings'!$G$17*J240^3</f>
        <v>1591.8286222222291</v>
      </c>
      <c r="N240">
        <f>+'hidden workings'!$A$19+'hidden workings'!$C$19*J240+'hidden workings'!$E$19*J240^2+'hidden workings'!$G$19*J240^3</f>
        <v>33.44177777777783</v>
      </c>
      <c r="O240">
        <f>+'hidden workings'!$A$21+'hidden workings'!$C$21*J240+'hidden workings'!$E$21*J240^2+'hidden workings'!$G$21/J240</f>
        <v>40.91143230625587</v>
      </c>
      <c r="P240">
        <f>IF(J240&lt;Monopoly!$C$17,Monopoly!$C$18,0)</f>
        <v>0</v>
      </c>
      <c r="R240">
        <f>IF(Monopoly!$C$17&gt;J240,MIN(P240,Monopoly!$C$22),0)</f>
        <v>0</v>
      </c>
      <c r="S240">
        <f>IF(Monopoly!$C$17&gt;J240,MAX(Monopoly!$C$22-P240,0),0)</f>
        <v>0</v>
      </c>
      <c r="T240">
        <f>IF(Monopoly!$C$17&gt;J240,MAX(P240-Monopoly!$C$22,0),0)</f>
        <v>0</v>
      </c>
      <c r="U240">
        <f>IF(Monopoly!$C$17=0,IF($J240&lt;'hidden workings'!$C$9,'hidden workings'!$D$9,N240),0)</f>
        <v>0</v>
      </c>
      <c r="V240">
        <f>IF(AND(Monopoly!$C$17=0,$J240&lt;'hidden workings'!$C$9),'hidden workings'!$E$9-'hidden workings'!$D$9,0)</f>
        <v>0</v>
      </c>
      <c r="W240">
        <f>+Monopoly!$C$10+Monopoly!$C$11*J240</f>
        <v>42.399999999999864</v>
      </c>
      <c r="X240">
        <f>+Monopoly!$C$10+2*Monopoly!$C$11*J240</f>
        <v>-5.200000000000273</v>
      </c>
    </row>
    <row r="241" spans="10:24" ht="12.75">
      <c r="J241">
        <f t="shared" si="4"/>
        <v>47.80000000000014</v>
      </c>
      <c r="K241">
        <f>+'hidden workings'!$A$13+'hidden workings'!$C$13*J241+'hidden workings'!$E$13*J241^2+'hidden workings'!$G$13*J241^3</f>
        <v>1957.8328000000072</v>
      </c>
      <c r="L241">
        <f>+'hidden workings'!$A$15+'hidden workings'!$C$15*J241+'hidden workings'!$E$15*J241^2+'hidden workings'!$G$15*J241^3</f>
        <v>52.428000000000246</v>
      </c>
      <c r="M241">
        <f>+'hidden workings'!$A$17+'hidden workings'!$C$17*J241+'hidden workings'!$E$17*J241^2+'hidden workings'!$G$17*J241^3</f>
        <v>1602.2772444444515</v>
      </c>
      <c r="N241">
        <f>+'hidden workings'!$A$19+'hidden workings'!$C$19*J241+'hidden workings'!$E$19*J241^2+'hidden workings'!$G$19*J241^3</f>
        <v>33.52044444444449</v>
      </c>
      <c r="O241">
        <f>+'hidden workings'!$A$21+'hidden workings'!$C$21*J241+'hidden workings'!$E$21*J241^2+'hidden workings'!$G$21/J241</f>
        <v>40.95884518828455</v>
      </c>
      <c r="P241">
        <f>IF(J241&lt;Monopoly!$C$17,Monopoly!$C$18,0)</f>
        <v>0</v>
      </c>
      <c r="R241">
        <f>IF(Monopoly!$C$17&gt;J241,MIN(P241,Monopoly!$C$22),0)</f>
        <v>0</v>
      </c>
      <c r="S241">
        <f>IF(Monopoly!$C$17&gt;J241,MAX(Monopoly!$C$22-P241,0),0)</f>
        <v>0</v>
      </c>
      <c r="T241">
        <f>IF(Monopoly!$C$17&gt;J241,MAX(P241-Monopoly!$C$22,0),0)</f>
        <v>0</v>
      </c>
      <c r="U241">
        <f>IF(Monopoly!$C$17=0,IF($J241&lt;'hidden workings'!$C$9,'hidden workings'!$D$9,N241),0)</f>
        <v>0</v>
      </c>
      <c r="V241">
        <f>IF(AND(Monopoly!$C$17=0,$J241&lt;'hidden workings'!$C$9),'hidden workings'!$E$9-'hidden workings'!$D$9,0)</f>
        <v>0</v>
      </c>
      <c r="W241">
        <f>+Monopoly!$C$10+Monopoly!$C$11*J241</f>
        <v>42.19999999999986</v>
      </c>
      <c r="X241">
        <f>+Monopoly!$C$10+2*Monopoly!$C$11*J241</f>
        <v>-5.6000000000002785</v>
      </c>
    </row>
    <row r="242" spans="10:24" ht="12.75">
      <c r="J242">
        <f t="shared" si="4"/>
        <v>48.00000000000014</v>
      </c>
      <c r="K242">
        <f>+'hidden workings'!$A$13+'hidden workings'!$C$13*J242+'hidden workings'!$E$13*J242^2+'hidden workings'!$G$13*J242^3</f>
        <v>1968.3555555555633</v>
      </c>
      <c r="L242">
        <f>+'hidden workings'!$A$15+'hidden workings'!$C$15*J242+'hidden workings'!$E$15*J242^2+'hidden workings'!$G$15*J242^3</f>
        <v>52.80000000000025</v>
      </c>
      <c r="M242">
        <f>+'hidden workings'!$A$17+'hidden workings'!$C$17*J242+'hidden workings'!$E$17*J242^2+'hidden workings'!$G$17*J242^3</f>
        <v>1612.8000000000075</v>
      </c>
      <c r="N242">
        <f>+'hidden workings'!$A$19+'hidden workings'!$C$19*J242+'hidden workings'!$E$19*J242^2+'hidden workings'!$G$19*J242^3</f>
        <v>33.60000000000005</v>
      </c>
      <c r="O242">
        <f>+'hidden workings'!$A$21+'hidden workings'!$C$21*J242+'hidden workings'!$E$21*J242^2+'hidden workings'!$G$21/J242</f>
        <v>41.00740740740744</v>
      </c>
      <c r="P242">
        <f>IF(J242&lt;Monopoly!$C$17,Monopoly!$C$18,0)</f>
        <v>0</v>
      </c>
      <c r="R242">
        <f>IF(Monopoly!$C$17&gt;J242,MIN(P242,Monopoly!$C$22),0)</f>
        <v>0</v>
      </c>
      <c r="S242">
        <f>IF(Monopoly!$C$17&gt;J242,MAX(Monopoly!$C$22-P242,0),0)</f>
        <v>0</v>
      </c>
      <c r="T242">
        <f>IF(Monopoly!$C$17&gt;J242,MAX(P242-Monopoly!$C$22,0),0)</f>
        <v>0</v>
      </c>
      <c r="U242">
        <f>IF(Monopoly!$C$17=0,IF($J242&lt;'hidden workings'!$C$9,'hidden workings'!$D$9,N242),0)</f>
        <v>0</v>
      </c>
      <c r="V242">
        <f>IF(AND(Monopoly!$C$17=0,$J242&lt;'hidden workings'!$C$9),'hidden workings'!$E$9-'hidden workings'!$D$9,0)</f>
        <v>0</v>
      </c>
      <c r="W242">
        <f>+Monopoly!$C$10+Monopoly!$C$11*J242</f>
        <v>41.99999999999986</v>
      </c>
      <c r="X242">
        <f>+Monopoly!$C$10+2*Monopoly!$C$11*J242</f>
        <v>-6.000000000000284</v>
      </c>
    </row>
    <row r="243" spans="10:24" ht="12.75">
      <c r="J243">
        <f t="shared" si="4"/>
        <v>48.200000000000145</v>
      </c>
      <c r="K243">
        <f>+'hidden workings'!$A$13+'hidden workings'!$C$13*J243+'hidden workings'!$E$13*J243^2+'hidden workings'!$G$13*J243^3</f>
        <v>1978.9529777777855</v>
      </c>
      <c r="L243">
        <f>+'hidden workings'!$A$15+'hidden workings'!$C$15*J243+'hidden workings'!$E$15*J243^2+'hidden workings'!$G$15*J243^3</f>
        <v>53.17466666666694</v>
      </c>
      <c r="M243">
        <f>+'hidden workings'!$A$17+'hidden workings'!$C$17*J243+'hidden workings'!$E$17*J243^2+'hidden workings'!$G$17*J243^3</f>
        <v>1623.3974222222298</v>
      </c>
      <c r="N243">
        <f>+'hidden workings'!$A$19+'hidden workings'!$C$19*J243+'hidden workings'!$E$19*J243^2+'hidden workings'!$G$19*J243^3</f>
        <v>33.680444444444504</v>
      </c>
      <c r="O243">
        <f>+'hidden workings'!$A$21+'hidden workings'!$C$21*J243+'hidden workings'!$E$21*J243^2+'hidden workings'!$G$21/J243</f>
        <v>41.0571157215307</v>
      </c>
      <c r="P243">
        <f>IF(J243&lt;Monopoly!$C$17,Monopoly!$C$18,0)</f>
        <v>0</v>
      </c>
      <c r="R243">
        <f>IF(Monopoly!$C$17&gt;J243,MIN(P243,Monopoly!$C$22),0)</f>
        <v>0</v>
      </c>
      <c r="S243">
        <f>IF(Monopoly!$C$17&gt;J243,MAX(Monopoly!$C$22-P243,0),0)</f>
        <v>0</v>
      </c>
      <c r="T243">
        <f>IF(Monopoly!$C$17&gt;J243,MAX(P243-Monopoly!$C$22,0),0)</f>
        <v>0</v>
      </c>
      <c r="U243">
        <f>IF(Monopoly!$C$17=0,IF($J243&lt;'hidden workings'!$C$9,'hidden workings'!$D$9,N243),0)</f>
        <v>0</v>
      </c>
      <c r="V243">
        <f>IF(AND(Monopoly!$C$17=0,$J243&lt;'hidden workings'!$C$9),'hidden workings'!$E$9-'hidden workings'!$D$9,0)</f>
        <v>0</v>
      </c>
      <c r="W243">
        <f>+Monopoly!$C$10+Monopoly!$C$11*J243</f>
        <v>41.799999999999855</v>
      </c>
      <c r="X243">
        <f>+Monopoly!$C$10+2*Monopoly!$C$11*J243</f>
        <v>-6.40000000000029</v>
      </c>
    </row>
    <row r="244" spans="10:24" ht="12.75">
      <c r="J244">
        <f t="shared" si="4"/>
        <v>48.40000000000015</v>
      </c>
      <c r="K244">
        <f>+'hidden workings'!$A$13+'hidden workings'!$C$13*J244+'hidden workings'!$E$13*J244^2+'hidden workings'!$G$13*J244^3</f>
        <v>1989.6256000000078</v>
      </c>
      <c r="L244">
        <f>+'hidden workings'!$A$15+'hidden workings'!$C$15*J244+'hidden workings'!$E$15*J244^2+'hidden workings'!$G$15*J244^3</f>
        <v>53.55200000000028</v>
      </c>
      <c r="M244">
        <f>+'hidden workings'!$A$17+'hidden workings'!$C$17*J244+'hidden workings'!$E$17*J244^2+'hidden workings'!$G$17*J244^3</f>
        <v>1634.0700444444522</v>
      </c>
      <c r="N244">
        <f>+'hidden workings'!$A$19+'hidden workings'!$C$19*J244+'hidden workings'!$E$19*J244^2+'hidden workings'!$G$19*J244^3</f>
        <v>33.76177777777784</v>
      </c>
      <c r="O244">
        <f>+'hidden workings'!$A$21+'hidden workings'!$C$21*J244+'hidden workings'!$E$21*J244^2+'hidden workings'!$G$21/J244</f>
        <v>41.1079669421488</v>
      </c>
      <c r="P244">
        <f>IF(J244&lt;Monopoly!$C$17,Monopoly!$C$18,0)</f>
        <v>0</v>
      </c>
      <c r="R244">
        <f>IF(Monopoly!$C$17&gt;J244,MIN(P244,Monopoly!$C$22),0)</f>
        <v>0</v>
      </c>
      <c r="S244">
        <f>IF(Monopoly!$C$17&gt;J244,MAX(Monopoly!$C$22-P244,0),0)</f>
        <v>0</v>
      </c>
      <c r="T244">
        <f>IF(Monopoly!$C$17&gt;J244,MAX(P244-Monopoly!$C$22,0),0)</f>
        <v>0</v>
      </c>
      <c r="U244">
        <f>IF(Monopoly!$C$17=0,IF($J244&lt;'hidden workings'!$C$9,'hidden workings'!$D$9,N244),0)</f>
        <v>0</v>
      </c>
      <c r="V244">
        <f>IF(AND(Monopoly!$C$17=0,$J244&lt;'hidden workings'!$C$9),'hidden workings'!$E$9-'hidden workings'!$D$9,0)</f>
        <v>0</v>
      </c>
      <c r="W244">
        <f>+Monopoly!$C$10+Monopoly!$C$11*J244</f>
        <v>41.59999999999985</v>
      </c>
      <c r="X244">
        <f>+Monopoly!$C$10+2*Monopoly!$C$11*J244</f>
        <v>-6.800000000000296</v>
      </c>
    </row>
    <row r="245" spans="10:24" ht="12.75">
      <c r="J245">
        <f t="shared" si="4"/>
        <v>48.60000000000015</v>
      </c>
      <c r="K245">
        <f>+'hidden workings'!$A$13+'hidden workings'!$C$13*J245+'hidden workings'!$E$13*J245^2+'hidden workings'!$G$13*J245^3</f>
        <v>2000.3739555555637</v>
      </c>
      <c r="L245">
        <f>+'hidden workings'!$A$15+'hidden workings'!$C$15*J245+'hidden workings'!$E$15*J245^2+'hidden workings'!$G$15*J245^3</f>
        <v>53.93200000000027</v>
      </c>
      <c r="M245">
        <f>+'hidden workings'!$A$17+'hidden workings'!$C$17*J245+'hidden workings'!$E$17*J245^2+'hidden workings'!$G$17*J245^3</f>
        <v>1644.818400000008</v>
      </c>
      <c r="N245">
        <f>+'hidden workings'!$A$19+'hidden workings'!$C$19*J245+'hidden workings'!$E$19*J245^2+'hidden workings'!$G$19*J245^3</f>
        <v>33.84400000000006</v>
      </c>
      <c r="O245">
        <f>+'hidden workings'!$A$21+'hidden workings'!$C$21*J245+'hidden workings'!$E$21*J245^2+'hidden workings'!$G$21/J245</f>
        <v>41.15995793324192</v>
      </c>
      <c r="P245">
        <f>IF(J245&lt;Monopoly!$C$17,Monopoly!$C$18,0)</f>
        <v>0</v>
      </c>
      <c r="R245">
        <f>IF(Monopoly!$C$17&gt;J245,MIN(P245,Monopoly!$C$22),0)</f>
        <v>0</v>
      </c>
      <c r="S245">
        <f>IF(Monopoly!$C$17&gt;J245,MAX(Monopoly!$C$22-P245,0),0)</f>
        <v>0</v>
      </c>
      <c r="T245">
        <f>IF(Monopoly!$C$17&gt;J245,MAX(P245-Monopoly!$C$22,0),0)</f>
        <v>0</v>
      </c>
      <c r="U245">
        <f>IF(Monopoly!$C$17=0,IF($J245&lt;'hidden workings'!$C$9,'hidden workings'!$D$9,N245),0)</f>
        <v>0</v>
      </c>
      <c r="V245">
        <f>IF(AND(Monopoly!$C$17=0,$J245&lt;'hidden workings'!$C$9),'hidden workings'!$E$9-'hidden workings'!$D$9,0)</f>
        <v>0</v>
      </c>
      <c r="W245">
        <f>+Monopoly!$C$10+Monopoly!$C$11*J245</f>
        <v>41.39999999999985</v>
      </c>
      <c r="X245">
        <f>+Monopoly!$C$10+2*Monopoly!$C$11*J245</f>
        <v>-7.200000000000301</v>
      </c>
    </row>
    <row r="246" spans="10:24" ht="12.75">
      <c r="J246">
        <f t="shared" si="4"/>
        <v>48.80000000000015</v>
      </c>
      <c r="K246">
        <f>+'hidden workings'!$A$13+'hidden workings'!$C$13*J246+'hidden workings'!$E$13*J246^2+'hidden workings'!$G$13*J246^3</f>
        <v>2011.1985777777863</v>
      </c>
      <c r="L246">
        <f>+'hidden workings'!$A$15+'hidden workings'!$C$15*J246+'hidden workings'!$E$15*J246^2+'hidden workings'!$G$15*J246^3</f>
        <v>54.31466666666695</v>
      </c>
      <c r="M246">
        <f>+'hidden workings'!$A$17+'hidden workings'!$C$17*J246+'hidden workings'!$E$17*J246^2+'hidden workings'!$G$17*J246^3</f>
        <v>1655.6430222222305</v>
      </c>
      <c r="N246">
        <f>+'hidden workings'!$A$19+'hidden workings'!$C$19*J246+'hidden workings'!$E$19*J246^2+'hidden workings'!$G$19*J246^3</f>
        <v>33.927111111111174</v>
      </c>
      <c r="O246">
        <f>+'hidden workings'!$A$21+'hidden workings'!$C$21*J246+'hidden workings'!$E$21*J246^2+'hidden workings'!$G$21/J246</f>
        <v>41.21308561020041</v>
      </c>
      <c r="P246">
        <f>IF(J246&lt;Monopoly!$C$17,Monopoly!$C$18,0)</f>
        <v>0</v>
      </c>
      <c r="R246">
        <f>IF(Monopoly!$C$17&gt;J246,MIN(P246,Monopoly!$C$22),0)</f>
        <v>0</v>
      </c>
      <c r="S246">
        <f>IF(Monopoly!$C$17&gt;J246,MAX(Monopoly!$C$22-P246,0),0)</f>
        <v>0</v>
      </c>
      <c r="T246">
        <f>IF(Monopoly!$C$17&gt;J246,MAX(P246-Monopoly!$C$22,0),0)</f>
        <v>0</v>
      </c>
      <c r="U246">
        <f>IF(Monopoly!$C$17=0,IF($J246&lt;'hidden workings'!$C$9,'hidden workings'!$D$9,N246),0)</f>
        <v>0</v>
      </c>
      <c r="V246">
        <f>IF(AND(Monopoly!$C$17=0,$J246&lt;'hidden workings'!$C$9),'hidden workings'!$E$9-'hidden workings'!$D$9,0)</f>
        <v>0</v>
      </c>
      <c r="W246">
        <f>+Monopoly!$C$10+Monopoly!$C$11*J246</f>
        <v>41.19999999999985</v>
      </c>
      <c r="X246">
        <f>+Monopoly!$C$10+2*Monopoly!$C$11*J246</f>
        <v>-7.600000000000307</v>
      </c>
    </row>
    <row r="247" spans="10:24" ht="12.75">
      <c r="J247">
        <f t="shared" si="4"/>
        <v>49.000000000000156</v>
      </c>
      <c r="K247">
        <f>+'hidden workings'!$A$13+'hidden workings'!$C$13*J247+'hidden workings'!$E$13*J247^2+'hidden workings'!$G$13*J247^3</f>
        <v>2022.1000000000085</v>
      </c>
      <c r="L247">
        <f>+'hidden workings'!$A$15+'hidden workings'!$C$15*J247+'hidden workings'!$E$15*J247^2+'hidden workings'!$G$15*J247^3</f>
        <v>54.70000000000029</v>
      </c>
      <c r="M247">
        <f>+'hidden workings'!$A$17+'hidden workings'!$C$17*J247+'hidden workings'!$E$17*J247^2+'hidden workings'!$G$17*J247^3</f>
        <v>1666.544444444453</v>
      </c>
      <c r="N247">
        <f>+'hidden workings'!$A$19+'hidden workings'!$C$19*J247+'hidden workings'!$E$19*J247^2+'hidden workings'!$G$19*J247^3</f>
        <v>34.01111111111118</v>
      </c>
      <c r="O247">
        <f>+'hidden workings'!$A$21+'hidden workings'!$C$21*J247+'hidden workings'!$E$21*J247^2+'hidden workings'!$G$21/J247</f>
        <v>41.26734693877555</v>
      </c>
      <c r="P247">
        <f>IF(J247&lt;Monopoly!$C$17,Monopoly!$C$18,0)</f>
        <v>0</v>
      </c>
      <c r="R247">
        <f>IF(Monopoly!$C$17&gt;J247,MIN(P247,Monopoly!$C$22),0)</f>
        <v>0</v>
      </c>
      <c r="S247">
        <f>IF(Monopoly!$C$17&gt;J247,MAX(Monopoly!$C$22-P247,0),0)</f>
        <v>0</v>
      </c>
      <c r="T247">
        <f>IF(Monopoly!$C$17&gt;J247,MAX(P247-Monopoly!$C$22,0),0)</f>
        <v>0</v>
      </c>
      <c r="U247">
        <f>IF(Monopoly!$C$17=0,IF($J247&lt;'hidden workings'!$C$9,'hidden workings'!$D$9,N247),0)</f>
        <v>0</v>
      </c>
      <c r="V247">
        <f>IF(AND(Monopoly!$C$17=0,$J247&lt;'hidden workings'!$C$9),'hidden workings'!$E$9-'hidden workings'!$D$9,0)</f>
        <v>0</v>
      </c>
      <c r="W247">
        <f>+Monopoly!$C$10+Monopoly!$C$11*J247</f>
        <v>40.999999999999844</v>
      </c>
      <c r="X247">
        <f>+Monopoly!$C$10+2*Monopoly!$C$11*J247</f>
        <v>-8.000000000000313</v>
      </c>
    </row>
    <row r="248" spans="10:24" ht="12.75">
      <c r="J248">
        <f t="shared" si="4"/>
        <v>49.20000000000016</v>
      </c>
      <c r="K248">
        <f>+'hidden workings'!$A$13+'hidden workings'!$C$13*J248+'hidden workings'!$E$13*J248^2+'hidden workings'!$G$13*J248^3</f>
        <v>2033.0787555555644</v>
      </c>
      <c r="L248">
        <f>+'hidden workings'!$A$15+'hidden workings'!$C$15*J248+'hidden workings'!$E$15*J248^2+'hidden workings'!$G$15*J248^3</f>
        <v>55.08800000000031</v>
      </c>
      <c r="M248">
        <f>+'hidden workings'!$A$17+'hidden workings'!$C$17*J248+'hidden workings'!$E$17*J248^2+'hidden workings'!$G$17*J248^3</f>
        <v>1677.5232000000087</v>
      </c>
      <c r="N248">
        <f>+'hidden workings'!$A$19+'hidden workings'!$C$19*J248+'hidden workings'!$E$19*J248^2+'hidden workings'!$G$19*J248^3</f>
        <v>34.09600000000006</v>
      </c>
      <c r="O248">
        <f>+'hidden workings'!$A$21+'hidden workings'!$C$21*J248+'hidden workings'!$E$21*J248^2+'hidden workings'!$G$21/J248</f>
        <v>41.32273893405605</v>
      </c>
      <c r="P248">
        <f>IF(J248&lt;Monopoly!$C$17,Monopoly!$C$18,0)</f>
        <v>0</v>
      </c>
      <c r="R248">
        <f>IF(Monopoly!$C$17&gt;J248,MIN(P248,Monopoly!$C$22),0)</f>
        <v>0</v>
      </c>
      <c r="S248">
        <f>IF(Monopoly!$C$17&gt;J248,MAX(Monopoly!$C$22-P248,0),0)</f>
        <v>0</v>
      </c>
      <c r="T248">
        <f>IF(Monopoly!$C$17&gt;J248,MAX(P248-Monopoly!$C$22,0),0)</f>
        <v>0</v>
      </c>
      <c r="U248">
        <f>IF(Monopoly!$C$17=0,IF($J248&lt;'hidden workings'!$C$9,'hidden workings'!$D$9,N248),0)</f>
        <v>0</v>
      </c>
      <c r="V248">
        <f>IF(AND(Monopoly!$C$17=0,$J248&lt;'hidden workings'!$C$9),'hidden workings'!$E$9-'hidden workings'!$D$9,0)</f>
        <v>0</v>
      </c>
      <c r="W248">
        <f>+Monopoly!$C$10+Monopoly!$C$11*J248</f>
        <v>40.79999999999984</v>
      </c>
      <c r="X248">
        <f>+Monopoly!$C$10+2*Monopoly!$C$11*J248</f>
        <v>-8.400000000000318</v>
      </c>
    </row>
    <row r="249" spans="10:24" ht="12.75">
      <c r="J249">
        <f t="shared" si="4"/>
        <v>49.40000000000016</v>
      </c>
      <c r="K249">
        <f>+'hidden workings'!$A$13+'hidden workings'!$C$13*J249+'hidden workings'!$E$13*J249^2+'hidden workings'!$G$13*J249^3</f>
        <v>2044.1353777777867</v>
      </c>
      <c r="L249">
        <f>+'hidden workings'!$A$15+'hidden workings'!$C$15*J249+'hidden workings'!$E$15*J249^2+'hidden workings'!$G$15*J249^3</f>
        <v>55.47866666666698</v>
      </c>
      <c r="M249">
        <f>+'hidden workings'!$A$17+'hidden workings'!$C$17*J249+'hidden workings'!$E$17*J249^2+'hidden workings'!$G$17*J249^3</f>
        <v>1688.579822222231</v>
      </c>
      <c r="N249">
        <f>+'hidden workings'!$A$19+'hidden workings'!$C$19*J249+'hidden workings'!$E$19*J249^2+'hidden workings'!$G$19*J249^3</f>
        <v>34.181777777777846</v>
      </c>
      <c r="O249">
        <f>+'hidden workings'!$A$21+'hidden workings'!$C$21*J249+'hidden workings'!$E$21*J249^2+'hidden workings'!$G$21/J249</f>
        <v>41.37925865946924</v>
      </c>
      <c r="P249">
        <f>IF(J249&lt;Monopoly!$C$17,Monopoly!$C$18,0)</f>
        <v>0</v>
      </c>
      <c r="R249">
        <f>IF(Monopoly!$C$17&gt;J249,MIN(P249,Monopoly!$C$22),0)</f>
        <v>0</v>
      </c>
      <c r="S249">
        <f>IF(Monopoly!$C$17&gt;J249,MAX(Monopoly!$C$22-P249,0),0)</f>
        <v>0</v>
      </c>
      <c r="T249">
        <f>IF(Monopoly!$C$17&gt;J249,MAX(P249-Monopoly!$C$22,0),0)</f>
        <v>0</v>
      </c>
      <c r="U249">
        <f>IF(Monopoly!$C$17=0,IF($J249&lt;'hidden workings'!$C$9,'hidden workings'!$D$9,N249),0)</f>
        <v>0</v>
      </c>
      <c r="V249">
        <f>IF(AND(Monopoly!$C$17=0,$J249&lt;'hidden workings'!$C$9),'hidden workings'!$E$9-'hidden workings'!$D$9,0)</f>
        <v>0</v>
      </c>
      <c r="W249">
        <f>+Monopoly!$C$10+Monopoly!$C$11*J249</f>
        <v>40.59999999999984</v>
      </c>
      <c r="X249">
        <f>+Monopoly!$C$10+2*Monopoly!$C$11*J249</f>
        <v>-8.800000000000324</v>
      </c>
    </row>
    <row r="250" spans="10:24" ht="12.75">
      <c r="J250">
        <f t="shared" si="4"/>
        <v>49.600000000000165</v>
      </c>
      <c r="K250">
        <f>+'hidden workings'!$A$13+'hidden workings'!$C$13*J250+'hidden workings'!$E$13*J250^2+'hidden workings'!$G$13*J250^3</f>
        <v>2055.2704000000094</v>
      </c>
      <c r="L250">
        <f>+'hidden workings'!$A$15+'hidden workings'!$C$15*J250+'hidden workings'!$E$15*J250^2+'hidden workings'!$G$15*J250^3</f>
        <v>55.87200000000031</v>
      </c>
      <c r="M250">
        <f>+'hidden workings'!$A$17+'hidden workings'!$C$17*J250+'hidden workings'!$E$17*J250^2+'hidden workings'!$G$17*J250^3</f>
        <v>1699.7148444444535</v>
      </c>
      <c r="N250">
        <f>+'hidden workings'!$A$19+'hidden workings'!$C$19*J250+'hidden workings'!$E$19*J250^2+'hidden workings'!$G$19*J250^3</f>
        <v>34.26844444444451</v>
      </c>
      <c r="O250">
        <f>+'hidden workings'!$A$21+'hidden workings'!$C$21*J250+'hidden workings'!$E$21*J250^2+'hidden workings'!$G$21/J250</f>
        <v>41.436903225806496</v>
      </c>
      <c r="P250">
        <f>IF(J250&lt;Monopoly!$C$17,Monopoly!$C$18,0)</f>
        <v>0</v>
      </c>
      <c r="R250">
        <f>IF(Monopoly!$C$17&gt;J250,MIN(P250,Monopoly!$C$22),0)</f>
        <v>0</v>
      </c>
      <c r="S250">
        <f>IF(Monopoly!$C$17&gt;J250,MAX(Monopoly!$C$22-P250,0),0)</f>
        <v>0</v>
      </c>
      <c r="T250">
        <f>IF(Monopoly!$C$17&gt;J250,MAX(P250-Monopoly!$C$22,0),0)</f>
        <v>0</v>
      </c>
      <c r="U250">
        <f>IF(Monopoly!$C$17=0,IF($J250&lt;'hidden workings'!$C$9,'hidden workings'!$D$9,N250),0)</f>
        <v>0</v>
      </c>
      <c r="V250">
        <f>IF(AND(Monopoly!$C$17=0,$J250&lt;'hidden workings'!$C$9),'hidden workings'!$E$9-'hidden workings'!$D$9,0)</f>
        <v>0</v>
      </c>
      <c r="W250">
        <f>+Monopoly!$C$10+Monopoly!$C$11*J250</f>
        <v>40.399999999999835</v>
      </c>
      <c r="X250">
        <f>+Monopoly!$C$10+2*Monopoly!$C$11*J250</f>
        <v>-9.20000000000033</v>
      </c>
    </row>
    <row r="251" spans="10:24" ht="12.75">
      <c r="J251">
        <f t="shared" si="4"/>
        <v>49.80000000000017</v>
      </c>
      <c r="K251">
        <f>+'hidden workings'!$A$13+'hidden workings'!$C$13*J251+'hidden workings'!$E$13*J251^2+'hidden workings'!$G$13*J251^3</f>
        <v>2066.4843555555653</v>
      </c>
      <c r="L251">
        <f>+'hidden workings'!$A$15+'hidden workings'!$C$15*J251+'hidden workings'!$E$15*J251^2+'hidden workings'!$G$15*J251^3</f>
        <v>56.26800000000033</v>
      </c>
      <c r="M251">
        <f>+'hidden workings'!$A$17+'hidden workings'!$C$17*J251+'hidden workings'!$E$17*J251^2+'hidden workings'!$G$17*J251^3</f>
        <v>1710.9288000000095</v>
      </c>
      <c r="N251">
        <f>+'hidden workings'!$A$19+'hidden workings'!$C$19*J251+'hidden workings'!$E$19*J251^2+'hidden workings'!$G$19*J251^3</f>
        <v>34.35600000000007</v>
      </c>
      <c r="O251">
        <f>+'hidden workings'!$A$21+'hidden workings'!$C$21*J251+'hidden workings'!$E$21*J251^2+'hidden workings'!$G$21/J251</f>
        <v>41.49566979027225</v>
      </c>
      <c r="P251">
        <f>IF(J251&lt;Monopoly!$C$17,Monopoly!$C$18,0)</f>
        <v>0</v>
      </c>
      <c r="R251">
        <f>IF(Monopoly!$C$17&gt;J251,MIN(P251,Monopoly!$C$22),0)</f>
        <v>0</v>
      </c>
      <c r="S251">
        <f>IF(Monopoly!$C$17&gt;J251,MAX(Monopoly!$C$22-P251,0),0)</f>
        <v>0</v>
      </c>
      <c r="T251">
        <f>IF(Monopoly!$C$17&gt;J251,MAX(P251-Monopoly!$C$22,0),0)</f>
        <v>0</v>
      </c>
      <c r="U251">
        <f>IF(Monopoly!$C$17=0,IF($J251&lt;'hidden workings'!$C$9,'hidden workings'!$D$9,N251),0)</f>
        <v>0</v>
      </c>
      <c r="V251">
        <f>IF(AND(Monopoly!$C$17=0,$J251&lt;'hidden workings'!$C$9),'hidden workings'!$E$9-'hidden workings'!$D$9,0)</f>
        <v>0</v>
      </c>
      <c r="W251">
        <f>+Monopoly!$C$10+Monopoly!$C$11*J251</f>
        <v>40.19999999999983</v>
      </c>
      <c r="X251">
        <f>+Monopoly!$C$10+2*Monopoly!$C$11*J251</f>
        <v>-9.600000000000335</v>
      </c>
    </row>
    <row r="252" spans="10:24" ht="12.75">
      <c r="J252">
        <f t="shared" si="4"/>
        <v>50.00000000000017</v>
      </c>
      <c r="K252">
        <f>+'hidden workings'!$A$13+'hidden workings'!$C$13*J252+'hidden workings'!$E$13*J252^2+'hidden workings'!$G$13*J252^3</f>
        <v>2077.7777777777874</v>
      </c>
      <c r="L252">
        <f>+'hidden workings'!$A$15+'hidden workings'!$C$15*J252+'hidden workings'!$E$15*J252^2+'hidden workings'!$G$15*J252^3</f>
        <v>56.66666666666701</v>
      </c>
      <c r="M252">
        <f>+'hidden workings'!$A$17+'hidden workings'!$C$17*J252+'hidden workings'!$E$17*J252^2+'hidden workings'!$G$17*J252^3</f>
        <v>1722.2222222222317</v>
      </c>
      <c r="N252">
        <f>+'hidden workings'!$A$19+'hidden workings'!$C$19*J252+'hidden workings'!$E$19*J252^2+'hidden workings'!$G$19*J252^3</f>
        <v>34.44444444444452</v>
      </c>
      <c r="O252">
        <f>+'hidden workings'!$A$21+'hidden workings'!$C$21*J252+'hidden workings'!$E$21*J252^2+'hidden workings'!$G$21/J252</f>
        <v>41.555555555555614</v>
      </c>
      <c r="P252">
        <f>IF(J252&lt;Monopoly!$C$17,Monopoly!$C$18,0)</f>
        <v>0</v>
      </c>
      <c r="R252">
        <f>IF(Monopoly!$C$17&gt;J252,MIN(P252,Monopoly!$C$22),0)</f>
        <v>0</v>
      </c>
      <c r="S252">
        <f>IF(Monopoly!$C$17&gt;J252,MAX(Monopoly!$C$22-P252,0),0)</f>
        <v>0</v>
      </c>
      <c r="T252">
        <f>IF(Monopoly!$C$17&gt;J252,MAX(P252-Monopoly!$C$22,0),0)</f>
        <v>0</v>
      </c>
      <c r="U252">
        <f>IF(Monopoly!$C$17=0,IF($J252&lt;'hidden workings'!$C$9,'hidden workings'!$D$9,N252),0)</f>
        <v>0</v>
      </c>
      <c r="V252">
        <f>IF(AND(Monopoly!$C$17=0,$J252&lt;'hidden workings'!$C$9),'hidden workings'!$E$9-'hidden workings'!$D$9,0)</f>
        <v>0</v>
      </c>
      <c r="W252">
        <f>+Monopoly!$C$10+Monopoly!$C$11*J252</f>
        <v>39.99999999999983</v>
      </c>
      <c r="X252">
        <f>+Monopoly!$C$10+2*Monopoly!$C$11*J252</f>
        <v>-10.000000000000341</v>
      </c>
    </row>
    <row r="253" spans="10:24" ht="12.75">
      <c r="J253">
        <f t="shared" si="4"/>
        <v>50.20000000000017</v>
      </c>
      <c r="K253">
        <f>+'hidden workings'!$A$13+'hidden workings'!$C$13*J253+'hidden workings'!$E$13*J253^2+'hidden workings'!$G$13*J253^3</f>
        <v>2089.15120000001</v>
      </c>
      <c r="L253">
        <f>+'hidden workings'!$A$15+'hidden workings'!$C$15*J253+'hidden workings'!$E$15*J253^2+'hidden workings'!$G$15*J253^3</f>
        <v>57.068000000000325</v>
      </c>
      <c r="M253">
        <f>+'hidden workings'!$A$17+'hidden workings'!$C$17*J253+'hidden workings'!$E$17*J253^2+'hidden workings'!$G$17*J253^3</f>
        <v>1733.5956444444541</v>
      </c>
      <c r="N253">
        <f>+'hidden workings'!$A$19+'hidden workings'!$C$19*J253+'hidden workings'!$E$19*J253^2+'hidden workings'!$G$19*J253^3</f>
        <v>34.53377777777784</v>
      </c>
      <c r="O253">
        <f>+'hidden workings'!$A$21+'hidden workings'!$C$21*J253+'hidden workings'!$E$21*J253^2+'hidden workings'!$G$21/J253</f>
        <v>41.616557768924345</v>
      </c>
      <c r="P253">
        <f>IF(J253&lt;Monopoly!$C$17,Monopoly!$C$18,0)</f>
        <v>0</v>
      </c>
      <c r="R253">
        <f>IF(Monopoly!$C$17&gt;J253,MIN(P253,Monopoly!$C$22),0)</f>
        <v>0</v>
      </c>
      <c r="S253">
        <f>IF(Monopoly!$C$17&gt;J253,MAX(Monopoly!$C$22-P253,0),0)</f>
        <v>0</v>
      </c>
      <c r="T253">
        <f>IF(Monopoly!$C$17&gt;J253,MAX(P253-Monopoly!$C$22,0),0)</f>
        <v>0</v>
      </c>
      <c r="U253">
        <f>IF(Monopoly!$C$17=0,IF($J253&lt;'hidden workings'!$C$9,'hidden workings'!$D$9,N253),0)</f>
        <v>0</v>
      </c>
      <c r="V253">
        <f>IF(AND(Monopoly!$C$17=0,$J253&lt;'hidden workings'!$C$9),'hidden workings'!$E$9-'hidden workings'!$D$9,0)</f>
        <v>0</v>
      </c>
      <c r="W253">
        <f>+Monopoly!$C$10+Monopoly!$C$11*J253</f>
        <v>39.79999999999983</v>
      </c>
      <c r="X253">
        <f>+Monopoly!$C$10+2*Monopoly!$C$11*J253</f>
        <v>-10.400000000000347</v>
      </c>
    </row>
    <row r="254" spans="10:24" ht="12.75">
      <c r="J254">
        <f t="shared" si="4"/>
        <v>50.400000000000176</v>
      </c>
      <c r="K254">
        <f>+'hidden workings'!$A$13+'hidden workings'!$C$13*J254+'hidden workings'!$E$13*J254^2+'hidden workings'!$G$13*J254^3</f>
        <v>2100.605155555566</v>
      </c>
      <c r="L254">
        <f>+'hidden workings'!$A$15+'hidden workings'!$C$15*J254+'hidden workings'!$E$15*J254^2+'hidden workings'!$G$15*J254^3</f>
        <v>57.472000000000335</v>
      </c>
      <c r="M254">
        <f>+'hidden workings'!$A$17+'hidden workings'!$C$17*J254+'hidden workings'!$E$17*J254^2+'hidden workings'!$G$17*J254^3</f>
        <v>1745.04960000001</v>
      </c>
      <c r="N254">
        <f>+'hidden workings'!$A$19+'hidden workings'!$C$19*J254+'hidden workings'!$E$19*J254^2+'hidden workings'!$G$19*J254^3</f>
        <v>34.62400000000007</v>
      </c>
      <c r="O254">
        <f>+'hidden workings'!$A$21+'hidden workings'!$C$21*J254+'hidden workings'!$E$21*J254^2+'hidden workings'!$G$21/J254</f>
        <v>41.67867372134044</v>
      </c>
      <c r="P254">
        <f>IF(J254&lt;Monopoly!$C$17,Monopoly!$C$18,0)</f>
        <v>0</v>
      </c>
      <c r="R254">
        <f>IF(Monopoly!$C$17&gt;J254,MIN(P254,Monopoly!$C$22),0)</f>
        <v>0</v>
      </c>
      <c r="S254">
        <f>IF(Monopoly!$C$17&gt;J254,MAX(Monopoly!$C$22-P254,0),0)</f>
        <v>0</v>
      </c>
      <c r="T254">
        <f>IF(Monopoly!$C$17&gt;J254,MAX(P254-Monopoly!$C$22,0),0)</f>
        <v>0</v>
      </c>
      <c r="U254">
        <f>IF(Monopoly!$C$17=0,IF($J254&lt;'hidden workings'!$C$9,'hidden workings'!$D$9,N254),0)</f>
        <v>0</v>
      </c>
      <c r="V254">
        <f>IF(AND(Monopoly!$C$17=0,$J254&lt;'hidden workings'!$C$9),'hidden workings'!$E$9-'hidden workings'!$D$9,0)</f>
        <v>0</v>
      </c>
      <c r="W254">
        <f>+Monopoly!$C$10+Monopoly!$C$11*J254</f>
        <v>39.599999999999824</v>
      </c>
      <c r="X254">
        <f>+Monopoly!$C$10+2*Monopoly!$C$11*J254</f>
        <v>-10.800000000000352</v>
      </c>
    </row>
    <row r="255" spans="10:24" ht="12.75">
      <c r="J255">
        <f t="shared" si="4"/>
        <v>50.60000000000018</v>
      </c>
      <c r="K255">
        <f>+'hidden workings'!$A$13+'hidden workings'!$C$13*J255+'hidden workings'!$E$13*J255^2+'hidden workings'!$G$13*J255^3</f>
        <v>2112.1401777777883</v>
      </c>
      <c r="L255">
        <f>+'hidden workings'!$A$15+'hidden workings'!$C$15*J255+'hidden workings'!$E$15*J255^2+'hidden workings'!$G$15*J255^3</f>
        <v>57.87866666666703</v>
      </c>
      <c r="M255">
        <f>+'hidden workings'!$A$17+'hidden workings'!$C$17*J255+'hidden workings'!$E$17*J255^2+'hidden workings'!$G$17*J255^3</f>
        <v>1756.5846222222326</v>
      </c>
      <c r="N255">
        <f>+'hidden workings'!$A$19+'hidden workings'!$C$19*J255+'hidden workings'!$E$19*J255^2+'hidden workings'!$G$19*J255^3</f>
        <v>34.7151111111112</v>
      </c>
      <c r="O255">
        <f>+'hidden workings'!$A$21+'hidden workings'!$C$21*J255+'hidden workings'!$E$21*J255^2+'hidden workings'!$G$21/J255</f>
        <v>41.741900746596464</v>
      </c>
      <c r="P255">
        <f>IF(J255&lt;Monopoly!$C$17,Monopoly!$C$18,0)</f>
        <v>0</v>
      </c>
      <c r="R255">
        <f>IF(Monopoly!$C$17&gt;J255,MIN(P255,Monopoly!$C$22),0)</f>
        <v>0</v>
      </c>
      <c r="S255">
        <f>IF(Monopoly!$C$17&gt;J255,MAX(Monopoly!$C$22-P255,0),0)</f>
        <v>0</v>
      </c>
      <c r="T255">
        <f>IF(Monopoly!$C$17&gt;J255,MAX(P255-Monopoly!$C$22,0),0)</f>
        <v>0</v>
      </c>
      <c r="U255">
        <f>IF(Monopoly!$C$17=0,IF($J255&lt;'hidden workings'!$C$9,'hidden workings'!$D$9,N255),0)</f>
        <v>0</v>
      </c>
      <c r="V255">
        <f>IF(AND(Monopoly!$C$17=0,$J255&lt;'hidden workings'!$C$9),'hidden workings'!$E$9-'hidden workings'!$D$9,0)</f>
        <v>0</v>
      </c>
      <c r="W255">
        <f>+Monopoly!$C$10+Monopoly!$C$11*J255</f>
        <v>39.39999999999982</v>
      </c>
      <c r="X255">
        <f>+Monopoly!$C$10+2*Monopoly!$C$11*J255</f>
        <v>-11.200000000000358</v>
      </c>
    </row>
    <row r="256" spans="10:24" ht="12.75">
      <c r="J256">
        <f t="shared" si="4"/>
        <v>50.80000000000018</v>
      </c>
      <c r="K256">
        <f>+'hidden workings'!$A$13+'hidden workings'!$C$13*J256+'hidden workings'!$E$13*J256^2+'hidden workings'!$G$13*J256^3</f>
        <v>2123.7568000000106</v>
      </c>
      <c r="L256">
        <f>+'hidden workings'!$A$15+'hidden workings'!$C$15*J256+'hidden workings'!$E$15*J256^2+'hidden workings'!$G$15*J256^3</f>
        <v>58.288000000000366</v>
      </c>
      <c r="M256">
        <f>+'hidden workings'!$A$17+'hidden workings'!$C$17*J256+'hidden workings'!$E$17*J256^2+'hidden workings'!$G$17*J256^3</f>
        <v>1768.201244444455</v>
      </c>
      <c r="N256">
        <f>+'hidden workings'!$A$19+'hidden workings'!$C$19*J256+'hidden workings'!$E$19*J256^2+'hidden workings'!$G$19*J256^3</f>
        <v>34.80711111111119</v>
      </c>
      <c r="O256">
        <f>+'hidden workings'!$A$21+'hidden workings'!$C$21*J256+'hidden workings'!$E$21*J256^2+'hidden workings'!$G$21/J256</f>
        <v>41.8062362204725</v>
      </c>
      <c r="P256">
        <f>IF(J256&lt;Monopoly!$C$17,Monopoly!$C$18,0)</f>
        <v>0</v>
      </c>
      <c r="R256">
        <f>IF(Monopoly!$C$17&gt;J256,MIN(P256,Monopoly!$C$22),0)</f>
        <v>0</v>
      </c>
      <c r="S256">
        <f>IF(Monopoly!$C$17&gt;J256,MAX(Monopoly!$C$22-P256,0),0)</f>
        <v>0</v>
      </c>
      <c r="T256">
        <f>IF(Monopoly!$C$17&gt;J256,MAX(P256-Monopoly!$C$22,0),0)</f>
        <v>0</v>
      </c>
      <c r="U256">
        <f>IF(Monopoly!$C$17=0,IF($J256&lt;'hidden workings'!$C$9,'hidden workings'!$D$9,N256),0)</f>
        <v>0</v>
      </c>
      <c r="V256">
        <f>IF(AND(Monopoly!$C$17=0,$J256&lt;'hidden workings'!$C$9),'hidden workings'!$E$9-'hidden workings'!$D$9,0)</f>
        <v>0</v>
      </c>
      <c r="W256">
        <f>+Monopoly!$C$10+Monopoly!$C$11*J256</f>
        <v>39.19999999999982</v>
      </c>
      <c r="X256">
        <f>+Monopoly!$C$10+2*Monopoly!$C$11*J256</f>
        <v>-11.600000000000364</v>
      </c>
    </row>
    <row r="257" spans="10:24" ht="12.75">
      <c r="J257">
        <f t="shared" si="4"/>
        <v>51.000000000000185</v>
      </c>
      <c r="K257">
        <f>+'hidden workings'!$A$13+'hidden workings'!$C$13*J257+'hidden workings'!$E$13*J257^2+'hidden workings'!$G$13*J257^3</f>
        <v>2135.455555555566</v>
      </c>
      <c r="L257">
        <f>+'hidden workings'!$A$15+'hidden workings'!$C$15*J257+'hidden workings'!$E$15*J257^2+'hidden workings'!$G$15*J257^3</f>
        <v>58.70000000000036</v>
      </c>
      <c r="M257">
        <f>+'hidden workings'!$A$17+'hidden workings'!$C$17*J257+'hidden workings'!$E$17*J257^2+'hidden workings'!$G$17*J257^3</f>
        <v>1779.9000000000106</v>
      </c>
      <c r="N257">
        <f>+'hidden workings'!$A$19+'hidden workings'!$C$19*J257+'hidden workings'!$E$19*J257^2+'hidden workings'!$G$19*J257^3</f>
        <v>34.90000000000008</v>
      </c>
      <c r="O257">
        <f>+'hidden workings'!$A$21+'hidden workings'!$C$21*J257+'hidden workings'!$E$21*J257^2+'hidden workings'!$G$21/J257</f>
        <v>41.87167755991291</v>
      </c>
      <c r="P257">
        <f>IF(J257&lt;Monopoly!$C$17,Monopoly!$C$18,0)</f>
        <v>0</v>
      </c>
      <c r="R257">
        <f>IF(Monopoly!$C$17&gt;J257,MIN(P257,Monopoly!$C$22),0)</f>
        <v>0</v>
      </c>
      <c r="S257">
        <f>IF(Monopoly!$C$17&gt;J257,MAX(Monopoly!$C$22-P257,0),0)</f>
        <v>0</v>
      </c>
      <c r="T257">
        <f>IF(Monopoly!$C$17&gt;J257,MAX(P257-Monopoly!$C$22,0),0)</f>
        <v>0</v>
      </c>
      <c r="U257">
        <f>IF(Monopoly!$C$17=0,IF($J257&lt;'hidden workings'!$C$9,'hidden workings'!$D$9,N257),0)</f>
        <v>0</v>
      </c>
      <c r="V257">
        <f>IF(AND(Monopoly!$C$17=0,$J257&lt;'hidden workings'!$C$9),'hidden workings'!$E$9-'hidden workings'!$D$9,0)</f>
        <v>0</v>
      </c>
      <c r="W257">
        <f>+Monopoly!$C$10+Monopoly!$C$11*J257</f>
        <v>38.999999999999815</v>
      </c>
      <c r="X257">
        <f>+Monopoly!$C$10+2*Monopoly!$C$11*J257</f>
        <v>-12.00000000000037</v>
      </c>
    </row>
    <row r="258" spans="10:24" ht="12.75">
      <c r="J258">
        <f t="shared" si="4"/>
        <v>51.20000000000019</v>
      </c>
      <c r="K258">
        <f>+'hidden workings'!$A$13+'hidden workings'!$C$13*J258+'hidden workings'!$E$13*J258^2+'hidden workings'!$G$13*J258^3</f>
        <v>2147.2369777777885</v>
      </c>
      <c r="L258">
        <f>+'hidden workings'!$A$15+'hidden workings'!$C$15*J258+'hidden workings'!$E$15*J258^2+'hidden workings'!$G$15*J258^3</f>
        <v>59.11466666666705</v>
      </c>
      <c r="M258">
        <f>+'hidden workings'!$A$17+'hidden workings'!$C$17*J258+'hidden workings'!$E$17*J258^2+'hidden workings'!$G$17*J258^3</f>
        <v>1791.6814222222326</v>
      </c>
      <c r="N258">
        <f>+'hidden workings'!$A$19+'hidden workings'!$C$19*J258+'hidden workings'!$E$19*J258^2+'hidden workings'!$G$19*J258^3</f>
        <v>34.993777777777865</v>
      </c>
      <c r="O258">
        <f>+'hidden workings'!$A$21+'hidden workings'!$C$21*J258+'hidden workings'!$E$21*J258^2+'hidden workings'!$G$21/J258</f>
        <v>41.93822222222229</v>
      </c>
      <c r="P258">
        <f>IF(J258&lt;Monopoly!$C$17,Monopoly!$C$18,0)</f>
        <v>0</v>
      </c>
      <c r="R258">
        <f>IF(Monopoly!$C$17&gt;J258,MIN(P258,Monopoly!$C$22),0)</f>
        <v>0</v>
      </c>
      <c r="S258">
        <f>IF(Monopoly!$C$17&gt;J258,MAX(Monopoly!$C$22-P258,0),0)</f>
        <v>0</v>
      </c>
      <c r="T258">
        <f>IF(Monopoly!$C$17&gt;J258,MAX(P258-Monopoly!$C$22,0),0)</f>
        <v>0</v>
      </c>
      <c r="U258">
        <f>IF(Monopoly!$C$17=0,IF($J258&lt;'hidden workings'!$C$9,'hidden workings'!$D$9,N258),0)</f>
        <v>0</v>
      </c>
      <c r="V258">
        <f>IF(AND(Monopoly!$C$17=0,$J258&lt;'hidden workings'!$C$9),'hidden workings'!$E$9-'hidden workings'!$D$9,0)</f>
        <v>0</v>
      </c>
      <c r="W258">
        <f>+Monopoly!$C$10+Monopoly!$C$11*J258</f>
        <v>38.79999999999981</v>
      </c>
      <c r="X258">
        <f>+Monopoly!$C$10+2*Monopoly!$C$11*J258</f>
        <v>-12.400000000000375</v>
      </c>
    </row>
    <row r="259" spans="10:24" ht="12.75">
      <c r="J259">
        <f aca="true" t="shared" si="5" ref="J259:J302">0.2+J258</f>
        <v>51.40000000000019</v>
      </c>
      <c r="K259">
        <f>+'hidden workings'!$A$13+'hidden workings'!$C$13*J259+'hidden workings'!$E$13*J259^2+'hidden workings'!$G$13*J259^3</f>
        <v>2159.1016000000113</v>
      </c>
      <c r="L259">
        <f>+'hidden workings'!$A$15+'hidden workings'!$C$15*J259+'hidden workings'!$E$15*J259^2+'hidden workings'!$G$15*J259^3</f>
        <v>59.53200000000038</v>
      </c>
      <c r="M259">
        <f>+'hidden workings'!$A$17+'hidden workings'!$C$17*J259+'hidden workings'!$E$17*J259^2+'hidden workings'!$G$17*J259^3</f>
        <v>1803.5460444444557</v>
      </c>
      <c r="N259">
        <f>+'hidden workings'!$A$19+'hidden workings'!$C$19*J259+'hidden workings'!$E$19*J259^2+'hidden workings'!$G$19*J259^3</f>
        <v>35.088444444444534</v>
      </c>
      <c r="O259">
        <f>+'hidden workings'!$A$21+'hidden workings'!$C$21*J259+'hidden workings'!$E$21*J259^2+'hidden workings'!$G$21/J259</f>
        <v>42.00586770428022</v>
      </c>
      <c r="P259">
        <f>IF(J259&lt;Monopoly!$C$17,Monopoly!$C$18,0)</f>
        <v>0</v>
      </c>
      <c r="R259">
        <f>IF(Monopoly!$C$17&gt;J259,MIN(P259,Monopoly!$C$22),0)</f>
        <v>0</v>
      </c>
      <c r="S259">
        <f>IF(Monopoly!$C$17&gt;J259,MAX(Monopoly!$C$22-P259,0),0)</f>
        <v>0</v>
      </c>
      <c r="T259">
        <f>IF(Monopoly!$C$17&gt;J259,MAX(P259-Monopoly!$C$22,0),0)</f>
        <v>0</v>
      </c>
      <c r="U259">
        <f>IF(Monopoly!$C$17=0,IF($J259&lt;'hidden workings'!$C$9,'hidden workings'!$D$9,N259),0)</f>
        <v>0</v>
      </c>
      <c r="V259">
        <f>IF(AND(Monopoly!$C$17=0,$J259&lt;'hidden workings'!$C$9),'hidden workings'!$E$9-'hidden workings'!$D$9,0)</f>
        <v>0</v>
      </c>
      <c r="W259">
        <f>+Monopoly!$C$10+Monopoly!$C$11*J259</f>
        <v>38.59999999999981</v>
      </c>
      <c r="X259">
        <f>+Monopoly!$C$10+2*Monopoly!$C$11*J259</f>
        <v>-12.80000000000038</v>
      </c>
    </row>
    <row r="260" spans="10:24" ht="12.75">
      <c r="J260">
        <f t="shared" si="5"/>
        <v>51.60000000000019</v>
      </c>
      <c r="K260">
        <f>+'hidden workings'!$A$13+'hidden workings'!$C$13*J260+'hidden workings'!$E$13*J260^2+'hidden workings'!$G$13*J260^3</f>
        <v>2171.049955555567</v>
      </c>
      <c r="L260">
        <f>+'hidden workings'!$A$15+'hidden workings'!$C$15*J260+'hidden workings'!$E$15*J260^2+'hidden workings'!$G$15*J260^3</f>
        <v>59.952000000000396</v>
      </c>
      <c r="M260">
        <f>+'hidden workings'!$A$17+'hidden workings'!$C$17*J260+'hidden workings'!$E$17*J260^2+'hidden workings'!$G$17*J260^3</f>
        <v>1815.4944000000112</v>
      </c>
      <c r="N260">
        <f>+'hidden workings'!$A$19+'hidden workings'!$C$19*J260+'hidden workings'!$E$19*J260^2+'hidden workings'!$G$19*J260^3</f>
        <v>35.18400000000009</v>
      </c>
      <c r="O260">
        <f>+'hidden workings'!$A$21+'hidden workings'!$C$21*J260+'hidden workings'!$E$21*J260^2+'hidden workings'!$G$21/J260</f>
        <v>42.0746115417744</v>
      </c>
      <c r="P260">
        <f>IF(J260&lt;Monopoly!$C$17,Monopoly!$C$18,0)</f>
        <v>0</v>
      </c>
      <c r="R260">
        <f>IF(Monopoly!$C$17&gt;J260,MIN(P260,Monopoly!$C$22),0)</f>
        <v>0</v>
      </c>
      <c r="S260">
        <f>IF(Monopoly!$C$17&gt;J260,MAX(Monopoly!$C$22-P260,0),0)</f>
        <v>0</v>
      </c>
      <c r="T260">
        <f>IF(Monopoly!$C$17&gt;J260,MAX(P260-Monopoly!$C$22,0),0)</f>
        <v>0</v>
      </c>
      <c r="U260">
        <f>IF(Monopoly!$C$17=0,IF($J260&lt;'hidden workings'!$C$9,'hidden workings'!$D$9,N260),0)</f>
        <v>0</v>
      </c>
      <c r="V260">
        <f>IF(AND(Monopoly!$C$17=0,$J260&lt;'hidden workings'!$C$9),'hidden workings'!$E$9-'hidden workings'!$D$9,0)</f>
        <v>0</v>
      </c>
      <c r="W260">
        <f>+Monopoly!$C$10+Monopoly!$C$11*J260</f>
        <v>38.39999999999981</v>
      </c>
      <c r="X260">
        <f>+Monopoly!$C$10+2*Monopoly!$C$11*J260</f>
        <v>-13.200000000000387</v>
      </c>
    </row>
    <row r="261" spans="10:24" ht="12.75">
      <c r="J261">
        <f t="shared" si="5"/>
        <v>51.800000000000196</v>
      </c>
      <c r="K261">
        <f>+'hidden workings'!$A$13+'hidden workings'!$C$13*J261+'hidden workings'!$E$13*J261^2+'hidden workings'!$G$13*J261^3</f>
        <v>2183.082577777789</v>
      </c>
      <c r="L261">
        <f>+'hidden workings'!$A$15+'hidden workings'!$C$15*J261+'hidden workings'!$E$15*J261^2+'hidden workings'!$G$15*J261^3</f>
        <v>60.37466666666707</v>
      </c>
      <c r="M261">
        <f>+'hidden workings'!$A$17+'hidden workings'!$C$17*J261+'hidden workings'!$E$17*J261^2+'hidden workings'!$G$17*J261^3</f>
        <v>1827.5270222222337</v>
      </c>
      <c r="N261">
        <f>+'hidden workings'!$A$19+'hidden workings'!$C$19*J261+'hidden workings'!$E$19*J261^2+'hidden workings'!$G$19*J261^3</f>
        <v>35.28044444444454</v>
      </c>
      <c r="O261">
        <f>+'hidden workings'!$A$21+'hidden workings'!$C$21*J261+'hidden workings'!$E$21*J261^2+'hidden workings'!$G$21/J261</f>
        <v>42.14445130845138</v>
      </c>
      <c r="P261">
        <f>IF(J261&lt;Monopoly!$C$17,Monopoly!$C$18,0)</f>
        <v>0</v>
      </c>
      <c r="R261">
        <f>IF(Monopoly!$C$17&gt;J261,MIN(P261,Monopoly!$C$22),0)</f>
        <v>0</v>
      </c>
      <c r="S261">
        <f>IF(Monopoly!$C$17&gt;J261,MAX(Monopoly!$C$22-P261,0),0)</f>
        <v>0</v>
      </c>
      <c r="T261">
        <f>IF(Monopoly!$C$17&gt;J261,MAX(P261-Monopoly!$C$22,0),0)</f>
        <v>0</v>
      </c>
      <c r="U261">
        <f>IF(Monopoly!$C$17=0,IF($J261&lt;'hidden workings'!$C$9,'hidden workings'!$D$9,N261),0)</f>
        <v>0</v>
      </c>
      <c r="V261">
        <f>IF(AND(Monopoly!$C$17=0,$J261&lt;'hidden workings'!$C$9),'hidden workings'!$E$9-'hidden workings'!$D$9,0)</f>
        <v>0</v>
      </c>
      <c r="W261">
        <f>+Monopoly!$C$10+Monopoly!$C$11*J261</f>
        <v>38.199999999999804</v>
      </c>
      <c r="X261">
        <f>+Monopoly!$C$10+2*Monopoly!$C$11*J261</f>
        <v>-13.600000000000392</v>
      </c>
    </row>
    <row r="262" spans="10:24" ht="12.75">
      <c r="J262">
        <f t="shared" si="5"/>
        <v>52.0000000000002</v>
      </c>
      <c r="K262">
        <f>+'hidden workings'!$A$13+'hidden workings'!$C$13*J262+'hidden workings'!$E$13*J262^2+'hidden workings'!$G$13*J262^3</f>
        <v>2195.2000000000126</v>
      </c>
      <c r="L262">
        <f>+'hidden workings'!$A$15+'hidden workings'!$C$15*J262+'hidden workings'!$E$15*J262^2+'hidden workings'!$G$15*J262^3</f>
        <v>60.80000000000042</v>
      </c>
      <c r="M262">
        <f>+'hidden workings'!$A$17+'hidden workings'!$C$17*J262+'hidden workings'!$E$17*J262^2+'hidden workings'!$G$17*J262^3</f>
        <v>1839.6444444444567</v>
      </c>
      <c r="N262">
        <f>+'hidden workings'!$A$19+'hidden workings'!$C$19*J262+'hidden workings'!$E$19*J262^2+'hidden workings'!$G$19*J262^3</f>
        <v>35.37777777777787</v>
      </c>
      <c r="O262">
        <f>+'hidden workings'!$A$21+'hidden workings'!$C$21*J262+'hidden workings'!$E$21*J262^2+'hidden workings'!$G$21/J262</f>
        <v>42.215384615384686</v>
      </c>
      <c r="P262">
        <f>IF(J262&lt;Monopoly!$C$17,Monopoly!$C$18,0)</f>
        <v>0</v>
      </c>
      <c r="R262">
        <f>IF(Monopoly!$C$17&gt;J262,MIN(P262,Monopoly!$C$22),0)</f>
        <v>0</v>
      </c>
      <c r="S262">
        <f>IF(Monopoly!$C$17&gt;J262,MAX(Monopoly!$C$22-P262,0),0)</f>
        <v>0</v>
      </c>
      <c r="T262">
        <f>IF(Monopoly!$C$17&gt;J262,MAX(P262-Monopoly!$C$22,0),0)</f>
        <v>0</v>
      </c>
      <c r="U262">
        <f>IF(Monopoly!$C$17=0,IF($J262&lt;'hidden workings'!$C$9,'hidden workings'!$D$9,N262),0)</f>
        <v>0</v>
      </c>
      <c r="V262">
        <f>IF(AND(Monopoly!$C$17=0,$J262&lt;'hidden workings'!$C$9),'hidden workings'!$E$9-'hidden workings'!$D$9,0)</f>
        <v>0</v>
      </c>
      <c r="W262">
        <f>+Monopoly!$C$10+Monopoly!$C$11*J262</f>
        <v>37.9999999999998</v>
      </c>
      <c r="X262">
        <f>+Monopoly!$C$10+2*Monopoly!$C$11*J262</f>
        <v>-14.000000000000398</v>
      </c>
    </row>
    <row r="263" spans="10:24" ht="12.75">
      <c r="J263">
        <f t="shared" si="5"/>
        <v>52.2000000000002</v>
      </c>
      <c r="K263">
        <f>+'hidden workings'!$A$13+'hidden workings'!$C$13*J263+'hidden workings'!$E$13*J263^2+'hidden workings'!$G$13*J263^3</f>
        <v>2207.4027555555676</v>
      </c>
      <c r="L263">
        <f>+'hidden workings'!$A$15+'hidden workings'!$C$15*J263+'hidden workings'!$E$15*J263^2+'hidden workings'!$G$15*J263^3</f>
        <v>61.22800000000042</v>
      </c>
      <c r="M263">
        <f>+'hidden workings'!$A$17+'hidden workings'!$C$17*J263+'hidden workings'!$E$17*J263^2+'hidden workings'!$G$17*J263^3</f>
        <v>1851.8472000000122</v>
      </c>
      <c r="N263">
        <f>+'hidden workings'!$A$19+'hidden workings'!$C$19*J263+'hidden workings'!$E$19*J263^2+'hidden workings'!$G$19*J263^3</f>
        <v>35.4760000000001</v>
      </c>
      <c r="O263">
        <f>+'hidden workings'!$A$21+'hidden workings'!$C$21*J263+'hidden workings'!$E$21*J263^2+'hidden workings'!$G$21/J263</f>
        <v>42.28740911025976</v>
      </c>
      <c r="P263">
        <f>IF(J263&lt;Monopoly!$C$17,Monopoly!$C$18,0)</f>
        <v>0</v>
      </c>
      <c r="R263">
        <f>IF(Monopoly!$C$17&gt;J263,MIN(P263,Monopoly!$C$22),0)</f>
        <v>0</v>
      </c>
      <c r="S263">
        <f>IF(Monopoly!$C$17&gt;J263,MAX(Monopoly!$C$22-P263,0),0)</f>
        <v>0</v>
      </c>
      <c r="T263">
        <f>IF(Monopoly!$C$17&gt;J263,MAX(P263-Monopoly!$C$22,0),0)</f>
        <v>0</v>
      </c>
      <c r="U263">
        <f>IF(Monopoly!$C$17=0,IF($J263&lt;'hidden workings'!$C$9,'hidden workings'!$D$9,N263),0)</f>
        <v>0</v>
      </c>
      <c r="V263">
        <f>IF(AND(Monopoly!$C$17=0,$J263&lt;'hidden workings'!$C$9),'hidden workings'!$E$9-'hidden workings'!$D$9,0)</f>
        <v>0</v>
      </c>
      <c r="W263">
        <f>+Monopoly!$C$10+Monopoly!$C$11*J263</f>
        <v>37.7999999999998</v>
      </c>
      <c r="X263">
        <f>+Monopoly!$C$10+2*Monopoly!$C$11*J263</f>
        <v>-14.400000000000404</v>
      </c>
    </row>
    <row r="264" spans="10:24" ht="12.75">
      <c r="J264">
        <f t="shared" si="5"/>
        <v>52.400000000000205</v>
      </c>
      <c r="K264">
        <f>+'hidden workings'!$A$13+'hidden workings'!$C$13*J264+'hidden workings'!$E$13*J264^2+'hidden workings'!$G$13*J264^3</f>
        <v>2219.69137777779</v>
      </c>
      <c r="L264">
        <f>+'hidden workings'!$A$15+'hidden workings'!$C$15*J264+'hidden workings'!$E$15*J264^2+'hidden workings'!$G$15*J264^3</f>
        <v>61.6586666666671</v>
      </c>
      <c r="M264">
        <f>+'hidden workings'!$A$17+'hidden workings'!$C$17*J264+'hidden workings'!$E$17*J264^2+'hidden workings'!$G$17*J264^3</f>
        <v>1864.1358222222345</v>
      </c>
      <c r="N264">
        <f>+'hidden workings'!$A$19+'hidden workings'!$C$19*J264+'hidden workings'!$E$19*J264^2+'hidden workings'!$G$19*J264^3</f>
        <v>35.57511111111121</v>
      </c>
      <c r="O264">
        <f>+'hidden workings'!$A$21+'hidden workings'!$C$21*J264+'hidden workings'!$E$21*J264^2+'hidden workings'!$G$21/J264</f>
        <v>42.36052247667523</v>
      </c>
      <c r="P264">
        <f>IF(J264&lt;Monopoly!$C$17,Monopoly!$C$18,0)</f>
        <v>0</v>
      </c>
      <c r="R264">
        <f>IF(Monopoly!$C$17&gt;J264,MIN(P264,Monopoly!$C$22),0)</f>
        <v>0</v>
      </c>
      <c r="S264">
        <f>IF(Monopoly!$C$17&gt;J264,MAX(Monopoly!$C$22-P264,0),0)</f>
        <v>0</v>
      </c>
      <c r="T264">
        <f>IF(Monopoly!$C$17&gt;J264,MAX(P264-Monopoly!$C$22,0),0)</f>
        <v>0</v>
      </c>
      <c r="U264">
        <f>IF(Monopoly!$C$17=0,IF($J264&lt;'hidden workings'!$C$9,'hidden workings'!$D$9,N264),0)</f>
        <v>0</v>
      </c>
      <c r="V264">
        <f>IF(AND(Monopoly!$C$17=0,$J264&lt;'hidden workings'!$C$9),'hidden workings'!$E$9-'hidden workings'!$D$9,0)</f>
        <v>0</v>
      </c>
      <c r="W264">
        <f>+Monopoly!$C$10+Monopoly!$C$11*J264</f>
        <v>37.599999999999795</v>
      </c>
      <c r="X264">
        <f>+Monopoly!$C$10+2*Monopoly!$C$11*J264</f>
        <v>-14.80000000000041</v>
      </c>
    </row>
    <row r="265" spans="10:24" ht="12.75">
      <c r="J265">
        <f t="shared" si="5"/>
        <v>52.60000000000021</v>
      </c>
      <c r="K265">
        <f>+'hidden workings'!$A$13+'hidden workings'!$C$13*J265+'hidden workings'!$E$13*J265^2+'hidden workings'!$G$13*J265^3</f>
        <v>2232.0664000000124</v>
      </c>
      <c r="L265">
        <f>+'hidden workings'!$A$15+'hidden workings'!$C$15*J265+'hidden workings'!$E$15*J265^2+'hidden workings'!$G$15*J265^3</f>
        <v>62.09200000000044</v>
      </c>
      <c r="M265">
        <f>+'hidden workings'!$A$17+'hidden workings'!$C$17*J265+'hidden workings'!$E$17*J265^2+'hidden workings'!$G$17*J265^3</f>
        <v>1876.510844444457</v>
      </c>
      <c r="N265">
        <f>+'hidden workings'!$A$19+'hidden workings'!$C$19*J265+'hidden workings'!$E$19*J265^2+'hidden workings'!$G$19*J265^3</f>
        <v>35.67511111111121</v>
      </c>
      <c r="O265">
        <f>+'hidden workings'!$A$21+'hidden workings'!$C$21*J265+'hidden workings'!$E$21*J265^2+'hidden workings'!$G$21/J265</f>
        <v>42.434722433460145</v>
      </c>
      <c r="P265">
        <f>IF(J265&lt;Monopoly!$C$17,Monopoly!$C$18,0)</f>
        <v>0</v>
      </c>
      <c r="R265">
        <f>IF(Monopoly!$C$17&gt;J265,MIN(P265,Monopoly!$C$22),0)</f>
        <v>0</v>
      </c>
      <c r="S265">
        <f>IF(Monopoly!$C$17&gt;J265,MAX(Monopoly!$C$22-P265,0),0)</f>
        <v>0</v>
      </c>
      <c r="T265">
        <f>IF(Monopoly!$C$17&gt;J265,MAX(P265-Monopoly!$C$22,0),0)</f>
        <v>0</v>
      </c>
      <c r="U265">
        <f>IF(Monopoly!$C$17=0,IF($J265&lt;'hidden workings'!$C$9,'hidden workings'!$D$9,N265),0)</f>
        <v>0</v>
      </c>
      <c r="V265">
        <f>IF(AND(Monopoly!$C$17=0,$J265&lt;'hidden workings'!$C$9),'hidden workings'!$E$9-'hidden workings'!$D$9,0)</f>
        <v>0</v>
      </c>
      <c r="W265">
        <f>+Monopoly!$C$10+Monopoly!$C$11*J265</f>
        <v>37.39999999999979</v>
      </c>
      <c r="X265">
        <f>+Monopoly!$C$10+2*Monopoly!$C$11*J265</f>
        <v>-15.200000000000415</v>
      </c>
    </row>
    <row r="266" spans="10:24" ht="12.75">
      <c r="J266">
        <f t="shared" si="5"/>
        <v>52.80000000000021</v>
      </c>
      <c r="K266">
        <f>+'hidden workings'!$A$13+'hidden workings'!$C$13*J266+'hidden workings'!$E$13*J266^2+'hidden workings'!$G$13*J266^3</f>
        <v>2244.5283555555684</v>
      </c>
      <c r="L266">
        <f>+'hidden workings'!$A$15+'hidden workings'!$C$15*J266+'hidden workings'!$E$15*J266^2+'hidden workings'!$G$15*J266^3</f>
        <v>62.52800000000046</v>
      </c>
      <c r="M266">
        <f>+'hidden workings'!$A$17+'hidden workings'!$C$17*J266+'hidden workings'!$E$17*J266^2+'hidden workings'!$G$17*J266^3</f>
        <v>1888.9728000000127</v>
      </c>
      <c r="N266">
        <f>+'hidden workings'!$A$19+'hidden workings'!$C$19*J266+'hidden workings'!$E$19*J266^2+'hidden workings'!$G$19*J266^3</f>
        <v>35.77600000000011</v>
      </c>
      <c r="O266">
        <f>+'hidden workings'!$A$21+'hidden workings'!$C$21*J266+'hidden workings'!$E$21*J266^2+'hidden workings'!$G$21/J266</f>
        <v>42.51000673400682</v>
      </c>
      <c r="P266">
        <f>IF(J266&lt;Monopoly!$C$17,Monopoly!$C$18,0)</f>
        <v>0</v>
      </c>
      <c r="R266">
        <f>IF(Monopoly!$C$17&gt;J266,MIN(P266,Monopoly!$C$22),0)</f>
        <v>0</v>
      </c>
      <c r="S266">
        <f>IF(Monopoly!$C$17&gt;J266,MAX(Monopoly!$C$22-P266,0),0)</f>
        <v>0</v>
      </c>
      <c r="T266">
        <f>IF(Monopoly!$C$17&gt;J266,MAX(P266-Monopoly!$C$22,0),0)</f>
        <v>0</v>
      </c>
      <c r="U266">
        <f>IF(Monopoly!$C$17=0,IF($J266&lt;'hidden workings'!$C$9,'hidden workings'!$D$9,N266),0)</f>
        <v>0</v>
      </c>
      <c r="V266">
        <f>IF(AND(Monopoly!$C$17=0,$J266&lt;'hidden workings'!$C$9),'hidden workings'!$E$9-'hidden workings'!$D$9,0)</f>
        <v>0</v>
      </c>
      <c r="W266">
        <f>+Monopoly!$C$10+Monopoly!$C$11*J266</f>
        <v>37.19999999999979</v>
      </c>
      <c r="X266">
        <f>+Monopoly!$C$10+2*Monopoly!$C$11*J266</f>
        <v>-15.60000000000042</v>
      </c>
    </row>
    <row r="267" spans="10:24" ht="12.75">
      <c r="J267">
        <f t="shared" si="5"/>
        <v>53.00000000000021</v>
      </c>
      <c r="K267">
        <f>+'hidden workings'!$A$13+'hidden workings'!$C$13*J267+'hidden workings'!$E$13*J267^2+'hidden workings'!$G$13*J267^3</f>
        <v>2257.077777777791</v>
      </c>
      <c r="L267">
        <f>+'hidden workings'!$A$15+'hidden workings'!$C$15*J267+'hidden workings'!$E$15*J267^2+'hidden workings'!$G$15*J267^3</f>
        <v>62.96666666666714</v>
      </c>
      <c r="M267">
        <f>+'hidden workings'!$A$17+'hidden workings'!$C$17*J267+'hidden workings'!$E$17*J267^2+'hidden workings'!$G$17*J267^3</f>
        <v>1901.5222222222358</v>
      </c>
      <c r="N267">
        <f>+'hidden workings'!$A$19+'hidden workings'!$C$19*J267+'hidden workings'!$E$19*J267^2+'hidden workings'!$G$19*J267^3</f>
        <v>35.87777777777789</v>
      </c>
      <c r="O267">
        <f>+'hidden workings'!$A$21+'hidden workings'!$C$21*J267+'hidden workings'!$E$21*J267^2+'hidden workings'!$G$21/J267</f>
        <v>42.58637316561853</v>
      </c>
      <c r="P267">
        <f>IF(J267&lt;Monopoly!$C$17,Monopoly!$C$18,0)</f>
        <v>0</v>
      </c>
      <c r="R267">
        <f>IF(Monopoly!$C$17&gt;J267,MIN(P267,Monopoly!$C$22),0)</f>
        <v>0</v>
      </c>
      <c r="S267">
        <f>IF(Monopoly!$C$17&gt;J267,MAX(Monopoly!$C$22-P267,0),0)</f>
        <v>0</v>
      </c>
      <c r="T267">
        <f>IF(Monopoly!$C$17&gt;J267,MAX(P267-Monopoly!$C$22,0),0)</f>
        <v>0</v>
      </c>
      <c r="U267">
        <f>IF(Monopoly!$C$17=0,IF($J267&lt;'hidden workings'!$C$9,'hidden workings'!$D$9,N267),0)</f>
        <v>0</v>
      </c>
      <c r="V267">
        <f>IF(AND(Monopoly!$C$17=0,$J267&lt;'hidden workings'!$C$9),'hidden workings'!$E$9-'hidden workings'!$D$9,0)</f>
        <v>0</v>
      </c>
      <c r="W267">
        <f>+Monopoly!$C$10+Monopoly!$C$11*J267</f>
        <v>36.99999999999979</v>
      </c>
      <c r="X267">
        <f>+Monopoly!$C$10+2*Monopoly!$C$11*J267</f>
        <v>-16.000000000000426</v>
      </c>
    </row>
    <row r="268" spans="10:24" ht="12.75">
      <c r="J268">
        <f t="shared" si="5"/>
        <v>53.200000000000216</v>
      </c>
      <c r="K268">
        <f>+'hidden workings'!$A$13+'hidden workings'!$C$13*J268+'hidden workings'!$E$13*J268^2+'hidden workings'!$G$13*J268^3</f>
        <v>2269.7152000000137</v>
      </c>
      <c r="L268">
        <f>+'hidden workings'!$A$15+'hidden workings'!$C$15*J268+'hidden workings'!$E$15*J268^2+'hidden workings'!$G$15*J268^3</f>
        <v>63.408000000000456</v>
      </c>
      <c r="M268">
        <f>+'hidden workings'!$A$17+'hidden workings'!$C$17*J268+'hidden workings'!$E$17*J268^2+'hidden workings'!$G$17*J268^3</f>
        <v>1914.159644444458</v>
      </c>
      <c r="N268">
        <f>+'hidden workings'!$A$19+'hidden workings'!$C$19*J268+'hidden workings'!$E$19*J268^2+'hidden workings'!$G$19*J268^3</f>
        <v>35.98044444444455</v>
      </c>
      <c r="O268">
        <f>+'hidden workings'!$A$21+'hidden workings'!$C$21*J268+'hidden workings'!$E$21*J268^2+'hidden workings'!$G$21/J268</f>
        <v>42.66381954887226</v>
      </c>
      <c r="P268">
        <f>IF(J268&lt;Monopoly!$C$17,Monopoly!$C$18,0)</f>
        <v>0</v>
      </c>
      <c r="R268">
        <f>IF(Monopoly!$C$17&gt;J268,MIN(P268,Monopoly!$C$22),0)</f>
        <v>0</v>
      </c>
      <c r="S268">
        <f>IF(Monopoly!$C$17&gt;J268,MAX(Monopoly!$C$22-P268,0),0)</f>
        <v>0</v>
      </c>
      <c r="T268">
        <f>IF(Monopoly!$C$17&gt;J268,MAX(P268-Monopoly!$C$22,0),0)</f>
        <v>0</v>
      </c>
      <c r="U268">
        <f>IF(Monopoly!$C$17=0,IF($J268&lt;'hidden workings'!$C$9,'hidden workings'!$D$9,N268),0)</f>
        <v>0</v>
      </c>
      <c r="V268">
        <f>IF(AND(Monopoly!$C$17=0,$J268&lt;'hidden workings'!$C$9),'hidden workings'!$E$9-'hidden workings'!$D$9,0)</f>
        <v>0</v>
      </c>
      <c r="W268">
        <f>+Monopoly!$C$10+Monopoly!$C$11*J268</f>
        <v>36.799999999999784</v>
      </c>
      <c r="X268">
        <f>+Monopoly!$C$10+2*Monopoly!$C$11*J268</f>
        <v>-16.400000000000432</v>
      </c>
    </row>
    <row r="269" spans="10:24" ht="12.75">
      <c r="J269">
        <f t="shared" si="5"/>
        <v>53.40000000000022</v>
      </c>
      <c r="K269">
        <f>+'hidden workings'!$A$13+'hidden workings'!$C$13*J269+'hidden workings'!$E$13*J269^2+'hidden workings'!$G$13*J269^3</f>
        <v>2282.44115555557</v>
      </c>
      <c r="L269">
        <f>+'hidden workings'!$A$15+'hidden workings'!$C$15*J269+'hidden workings'!$E$15*J269^2+'hidden workings'!$G$15*J269^3</f>
        <v>63.85200000000049</v>
      </c>
      <c r="M269">
        <f>+'hidden workings'!$A$17+'hidden workings'!$C$17*J269+'hidden workings'!$E$17*J269^2+'hidden workings'!$G$17*J269^3</f>
        <v>1926.885600000014</v>
      </c>
      <c r="N269">
        <f>+'hidden workings'!$A$19+'hidden workings'!$C$19*J269+'hidden workings'!$E$19*J269^2+'hidden workings'!$G$19*J269^3</f>
        <v>36.08400000000012</v>
      </c>
      <c r="O269">
        <f>+'hidden workings'!$A$21+'hidden workings'!$C$21*J269+'hidden workings'!$E$21*J269^2+'hidden workings'!$G$21/J269</f>
        <v>42.742343736995515</v>
      </c>
      <c r="P269">
        <f>IF(J269&lt;Monopoly!$C$17,Monopoly!$C$18,0)</f>
        <v>0</v>
      </c>
      <c r="R269">
        <f>IF(Monopoly!$C$17&gt;J269,MIN(P269,Monopoly!$C$22),0)</f>
        <v>0</v>
      </c>
      <c r="S269">
        <f>IF(Monopoly!$C$17&gt;J269,MAX(Monopoly!$C$22-P269,0),0)</f>
        <v>0</v>
      </c>
      <c r="T269">
        <f>IF(Monopoly!$C$17&gt;J269,MAX(P269-Monopoly!$C$22,0),0)</f>
        <v>0</v>
      </c>
      <c r="U269">
        <f>IF(Monopoly!$C$17=0,IF($J269&lt;'hidden workings'!$C$9,'hidden workings'!$D$9,N269),0)</f>
        <v>0</v>
      </c>
      <c r="V269">
        <f>IF(AND(Monopoly!$C$17=0,$J269&lt;'hidden workings'!$C$9),'hidden workings'!$E$9-'hidden workings'!$D$9,0)</f>
        <v>0</v>
      </c>
      <c r="W269">
        <f>+Monopoly!$C$10+Monopoly!$C$11*J269</f>
        <v>36.59999999999978</v>
      </c>
      <c r="X269">
        <f>+Monopoly!$C$10+2*Monopoly!$C$11*J269</f>
        <v>-16.800000000000438</v>
      </c>
    </row>
    <row r="270" spans="10:24" ht="12.75">
      <c r="J270">
        <f t="shared" si="5"/>
        <v>53.60000000000022</v>
      </c>
      <c r="K270">
        <f>+'hidden workings'!$A$13+'hidden workings'!$C$13*J270+'hidden workings'!$E$13*J270^2+'hidden workings'!$G$13*J270^3</f>
        <v>2295.256177777792</v>
      </c>
      <c r="L270">
        <f>+'hidden workings'!$A$15+'hidden workings'!$C$15*J270+'hidden workings'!$E$15*J270^2+'hidden workings'!$G$15*J270^3</f>
        <v>64.29866666666716</v>
      </c>
      <c r="M270">
        <f>+'hidden workings'!$A$17+'hidden workings'!$C$17*J270+'hidden workings'!$E$17*J270^2+'hidden workings'!$G$17*J270^3</f>
        <v>1939.7006222222365</v>
      </c>
      <c r="N270">
        <f>+'hidden workings'!$A$19+'hidden workings'!$C$19*J270+'hidden workings'!$E$19*J270^2+'hidden workings'!$G$19*J270^3</f>
        <v>36.188444444444556</v>
      </c>
      <c r="O270">
        <f>+'hidden workings'!$A$21+'hidden workings'!$C$21*J270+'hidden workings'!$E$21*J270^2+'hidden workings'!$G$21/J270</f>
        <v>42.82194361525713</v>
      </c>
      <c r="P270">
        <f>IF(J270&lt;Monopoly!$C$17,Monopoly!$C$18,0)</f>
        <v>0</v>
      </c>
      <c r="R270">
        <f>IF(Monopoly!$C$17&gt;J270,MIN(P270,Monopoly!$C$22),0)</f>
        <v>0</v>
      </c>
      <c r="S270">
        <f>IF(Monopoly!$C$17&gt;J270,MAX(Monopoly!$C$22-P270,0),0)</f>
        <v>0</v>
      </c>
      <c r="T270">
        <f>IF(Monopoly!$C$17&gt;J270,MAX(P270-Monopoly!$C$22,0),0)</f>
        <v>0</v>
      </c>
      <c r="U270">
        <f>IF(Monopoly!$C$17=0,IF($J270&lt;'hidden workings'!$C$9,'hidden workings'!$D$9,N270),0)</f>
        <v>0</v>
      </c>
      <c r="V270">
        <f>IF(AND(Monopoly!$C$17=0,$J270&lt;'hidden workings'!$C$9),'hidden workings'!$E$9-'hidden workings'!$D$9,0)</f>
        <v>0</v>
      </c>
      <c r="W270">
        <f>+Monopoly!$C$10+Monopoly!$C$11*J270</f>
        <v>36.39999999999978</v>
      </c>
      <c r="X270">
        <f>+Monopoly!$C$10+2*Monopoly!$C$11*J270</f>
        <v>-17.200000000000443</v>
      </c>
    </row>
    <row r="271" spans="10:24" ht="12.75">
      <c r="J271">
        <f t="shared" si="5"/>
        <v>53.800000000000225</v>
      </c>
      <c r="K271">
        <f>+'hidden workings'!$A$13+'hidden workings'!$C$13*J271+'hidden workings'!$E$13*J271^2+'hidden workings'!$G$13*J271^3</f>
        <v>2308.1608000000147</v>
      </c>
      <c r="L271">
        <f>+'hidden workings'!$A$15+'hidden workings'!$C$15*J271+'hidden workings'!$E$15*J271^2+'hidden workings'!$G$15*J271^3</f>
        <v>64.74800000000049</v>
      </c>
      <c r="M271">
        <f>+'hidden workings'!$A$17+'hidden workings'!$C$17*J271+'hidden workings'!$E$17*J271^2+'hidden workings'!$G$17*J271^3</f>
        <v>1952.605244444459</v>
      </c>
      <c r="N271">
        <f>+'hidden workings'!$A$19+'hidden workings'!$C$19*J271+'hidden workings'!$E$19*J271^2+'hidden workings'!$G$19*J271^3</f>
        <v>36.29377777777789</v>
      </c>
      <c r="O271">
        <f>+'hidden workings'!$A$21+'hidden workings'!$C$21*J271+'hidden workings'!$E$21*J271^2+'hidden workings'!$G$21/J271</f>
        <v>42.902617100371835</v>
      </c>
      <c r="P271">
        <f>IF(J271&lt;Monopoly!$C$17,Monopoly!$C$18,0)</f>
        <v>0</v>
      </c>
      <c r="R271">
        <f>IF(Monopoly!$C$17&gt;J271,MIN(P271,Monopoly!$C$22),0)</f>
        <v>0</v>
      </c>
      <c r="S271">
        <f>IF(Monopoly!$C$17&gt;J271,MAX(Monopoly!$C$22-P271,0),0)</f>
        <v>0</v>
      </c>
      <c r="T271">
        <f>IF(Monopoly!$C$17&gt;J271,MAX(P271-Monopoly!$C$22,0),0)</f>
        <v>0</v>
      </c>
      <c r="U271">
        <f>IF(Monopoly!$C$17=0,IF($J271&lt;'hidden workings'!$C$9,'hidden workings'!$D$9,N271),0)</f>
        <v>0</v>
      </c>
      <c r="V271">
        <f>IF(AND(Monopoly!$C$17=0,$J271&lt;'hidden workings'!$C$9),'hidden workings'!$E$9-'hidden workings'!$D$9,0)</f>
        <v>0</v>
      </c>
      <c r="W271">
        <f>+Monopoly!$C$10+Monopoly!$C$11*J271</f>
        <v>36.199999999999775</v>
      </c>
      <c r="X271">
        <f>+Monopoly!$C$10+2*Monopoly!$C$11*J271</f>
        <v>-17.60000000000045</v>
      </c>
    </row>
    <row r="272" spans="10:24" ht="12.75">
      <c r="J272">
        <f t="shared" si="5"/>
        <v>54.00000000000023</v>
      </c>
      <c r="K272">
        <f>+'hidden workings'!$A$13+'hidden workings'!$C$13*J272+'hidden workings'!$E$13*J272^2+'hidden workings'!$G$13*J272^3</f>
        <v>2321.15555555557</v>
      </c>
      <c r="L272">
        <f>+'hidden workings'!$A$15+'hidden workings'!$C$15*J272+'hidden workings'!$E$15*J272^2+'hidden workings'!$G$15*J272^3</f>
        <v>65.2000000000005</v>
      </c>
      <c r="M272">
        <f>+'hidden workings'!$A$17+'hidden workings'!$C$17*J272+'hidden workings'!$E$17*J272^2+'hidden workings'!$G$17*J272^3</f>
        <v>1965.6000000000145</v>
      </c>
      <c r="N272">
        <f>+'hidden workings'!$A$19+'hidden workings'!$C$19*J272+'hidden workings'!$E$19*J272^2+'hidden workings'!$G$19*J272^3</f>
        <v>36.40000000000012</v>
      </c>
      <c r="O272">
        <f>+'hidden workings'!$A$21+'hidden workings'!$C$21*J272+'hidden workings'!$E$21*J272^2+'hidden workings'!$G$21/J272</f>
        <v>42.98436213991779</v>
      </c>
      <c r="P272">
        <f>IF(J272&lt;Monopoly!$C$17,Monopoly!$C$18,0)</f>
        <v>0</v>
      </c>
      <c r="R272">
        <f>IF(Monopoly!$C$17&gt;J272,MIN(P272,Monopoly!$C$22),0)</f>
        <v>0</v>
      </c>
      <c r="S272">
        <f>IF(Monopoly!$C$17&gt;J272,MAX(Monopoly!$C$22-P272,0),0)</f>
        <v>0</v>
      </c>
      <c r="T272">
        <f>IF(Monopoly!$C$17&gt;J272,MAX(P272-Monopoly!$C$22,0),0)</f>
        <v>0</v>
      </c>
      <c r="U272">
        <f>IF(Monopoly!$C$17=0,IF($J272&lt;'hidden workings'!$C$9,'hidden workings'!$D$9,N272),0)</f>
        <v>0</v>
      </c>
      <c r="V272">
        <f>IF(AND(Monopoly!$C$17=0,$J272&lt;'hidden workings'!$C$9),'hidden workings'!$E$9-'hidden workings'!$D$9,0)</f>
        <v>0</v>
      </c>
      <c r="W272">
        <f>+Monopoly!$C$10+Monopoly!$C$11*J272</f>
        <v>35.99999999999977</v>
      </c>
      <c r="X272">
        <f>+Monopoly!$C$10+2*Monopoly!$C$11*J272</f>
        <v>-18.000000000000455</v>
      </c>
    </row>
    <row r="273" spans="10:24" ht="12.75">
      <c r="J273">
        <f t="shared" si="5"/>
        <v>54.20000000000023</v>
      </c>
      <c r="K273">
        <f>+'hidden workings'!$A$13+'hidden workings'!$C$13*J273+'hidden workings'!$E$13*J273^2+'hidden workings'!$G$13*J273^3</f>
        <v>2334.240977777793</v>
      </c>
      <c r="L273">
        <f>+'hidden workings'!$A$15+'hidden workings'!$C$15*J273+'hidden workings'!$E$15*J273^2+'hidden workings'!$G$15*J273^3</f>
        <v>65.65466666666718</v>
      </c>
      <c r="M273">
        <f>+'hidden workings'!$A$17+'hidden workings'!$C$17*J273+'hidden workings'!$E$17*J273^2+'hidden workings'!$G$17*J273^3</f>
        <v>1978.685422222237</v>
      </c>
      <c r="N273">
        <f>+'hidden workings'!$A$19+'hidden workings'!$C$19*J273+'hidden workings'!$E$19*J273^2+'hidden workings'!$G$19*J273^3</f>
        <v>36.507111111111236</v>
      </c>
      <c r="O273">
        <f>+'hidden workings'!$A$21+'hidden workings'!$C$21*J273+'hidden workings'!$E$21*J273^2+'hidden workings'!$G$21/J273</f>
        <v>43.06717671176722</v>
      </c>
      <c r="P273">
        <f>IF(J273&lt;Monopoly!$C$17,Monopoly!$C$18,0)</f>
        <v>0</v>
      </c>
      <c r="R273">
        <f>IF(Monopoly!$C$17&gt;J273,MIN(P273,Monopoly!$C$22),0)</f>
        <v>0</v>
      </c>
      <c r="S273">
        <f>IF(Monopoly!$C$17&gt;J273,MAX(Monopoly!$C$22-P273,0),0)</f>
        <v>0</v>
      </c>
      <c r="T273">
        <f>IF(Monopoly!$C$17&gt;J273,MAX(P273-Monopoly!$C$22,0),0)</f>
        <v>0</v>
      </c>
      <c r="U273">
        <f>IF(Monopoly!$C$17=0,IF($J273&lt;'hidden workings'!$C$9,'hidden workings'!$D$9,N273),0)</f>
        <v>0</v>
      </c>
      <c r="V273">
        <f>IF(AND(Monopoly!$C$17=0,$J273&lt;'hidden workings'!$C$9),'hidden workings'!$E$9-'hidden workings'!$D$9,0)</f>
        <v>0</v>
      </c>
      <c r="W273">
        <f>+Monopoly!$C$10+Monopoly!$C$11*J273</f>
        <v>35.79999999999977</v>
      </c>
      <c r="X273">
        <f>+Monopoly!$C$10+2*Monopoly!$C$11*J273</f>
        <v>-18.40000000000046</v>
      </c>
    </row>
    <row r="274" spans="10:24" ht="12.75">
      <c r="J274">
        <f t="shared" si="5"/>
        <v>54.40000000000023</v>
      </c>
      <c r="K274">
        <f>+'hidden workings'!$A$13+'hidden workings'!$C$13*J274+'hidden workings'!$E$13*J274^2+'hidden workings'!$G$13*J274^3</f>
        <v>2347.417600000015</v>
      </c>
      <c r="L274">
        <f>+'hidden workings'!$A$15+'hidden workings'!$C$15*J274+'hidden workings'!$E$15*J274^2+'hidden workings'!$G$15*J274^3</f>
        <v>66.1120000000005</v>
      </c>
      <c r="M274">
        <f>+'hidden workings'!$A$17+'hidden workings'!$C$17*J274+'hidden workings'!$E$17*J274^2+'hidden workings'!$G$17*J274^3</f>
        <v>1991.8620444444593</v>
      </c>
      <c r="N274">
        <f>+'hidden workings'!$A$19+'hidden workings'!$C$19*J274+'hidden workings'!$E$19*J274^2+'hidden workings'!$G$19*J274^3</f>
        <v>36.615111111111226</v>
      </c>
      <c r="O274">
        <f>+'hidden workings'!$A$21+'hidden workings'!$C$21*J274+'hidden workings'!$E$21*J274^2+'hidden workings'!$G$21/J274</f>
        <v>43.1510588235295</v>
      </c>
      <c r="P274">
        <f>IF(J274&lt;Monopoly!$C$17,Monopoly!$C$18,0)</f>
        <v>0</v>
      </c>
      <c r="R274">
        <f>IF(Monopoly!$C$17&gt;J274,MIN(P274,Monopoly!$C$22),0)</f>
        <v>0</v>
      </c>
      <c r="S274">
        <f>IF(Monopoly!$C$17&gt;J274,MAX(Monopoly!$C$22-P274,0),0)</f>
        <v>0</v>
      </c>
      <c r="T274">
        <f>IF(Monopoly!$C$17&gt;J274,MAX(P274-Monopoly!$C$22,0),0)</f>
        <v>0</v>
      </c>
      <c r="U274">
        <f>IF(Monopoly!$C$17=0,IF($J274&lt;'hidden workings'!$C$9,'hidden workings'!$D$9,N274),0)</f>
        <v>0</v>
      </c>
      <c r="V274">
        <f>IF(AND(Monopoly!$C$17=0,$J274&lt;'hidden workings'!$C$9),'hidden workings'!$E$9-'hidden workings'!$D$9,0)</f>
        <v>0</v>
      </c>
      <c r="W274">
        <f>+Monopoly!$C$10+Monopoly!$C$11*J274</f>
        <v>35.59999999999977</v>
      </c>
      <c r="X274">
        <f>+Monopoly!$C$10+2*Monopoly!$C$11*J274</f>
        <v>-18.800000000000466</v>
      </c>
    </row>
    <row r="275" spans="10:24" ht="12.75">
      <c r="J275">
        <f t="shared" si="5"/>
        <v>54.600000000000236</v>
      </c>
      <c r="K275">
        <f>+'hidden workings'!$A$13+'hidden workings'!$C$13*J275+'hidden workings'!$E$13*J275^2+'hidden workings'!$G$13*J275^3</f>
        <v>2360.685955555571</v>
      </c>
      <c r="L275">
        <f>+'hidden workings'!$A$15+'hidden workings'!$C$15*J275+'hidden workings'!$E$15*J275^2+'hidden workings'!$G$15*J275^3</f>
        <v>66.57200000000053</v>
      </c>
      <c r="M275">
        <f>+'hidden workings'!$A$17+'hidden workings'!$C$17*J275+'hidden workings'!$E$17*J275^2+'hidden workings'!$G$17*J275^3</f>
        <v>2005.1304000000157</v>
      </c>
      <c r="N275">
        <f>+'hidden workings'!$A$19+'hidden workings'!$C$19*J275+'hidden workings'!$E$19*J275^2+'hidden workings'!$G$19*J275^3</f>
        <v>36.724000000000125</v>
      </c>
      <c r="O275">
        <f>+'hidden workings'!$A$21+'hidden workings'!$C$21*J275+'hidden workings'!$E$21*J275^2+'hidden workings'!$G$21/J275</f>
        <v>43.23600651200661</v>
      </c>
      <c r="P275">
        <f>IF(J275&lt;Monopoly!$C$17,Monopoly!$C$18,0)</f>
        <v>0</v>
      </c>
      <c r="R275">
        <f>IF(Monopoly!$C$17&gt;J275,MIN(P275,Monopoly!$C$22),0)</f>
        <v>0</v>
      </c>
      <c r="S275">
        <f>IF(Monopoly!$C$17&gt;J275,MAX(Monopoly!$C$22-P275,0),0)</f>
        <v>0</v>
      </c>
      <c r="T275">
        <f>IF(Monopoly!$C$17&gt;J275,MAX(P275-Monopoly!$C$22,0),0)</f>
        <v>0</v>
      </c>
      <c r="U275">
        <f>IF(Monopoly!$C$17=0,IF($J275&lt;'hidden workings'!$C$9,'hidden workings'!$D$9,N275),0)</f>
        <v>0</v>
      </c>
      <c r="V275">
        <f>IF(AND(Monopoly!$C$17=0,$J275&lt;'hidden workings'!$C$9),'hidden workings'!$E$9-'hidden workings'!$D$9,0)</f>
        <v>0</v>
      </c>
      <c r="W275">
        <f>+Monopoly!$C$10+Monopoly!$C$11*J275</f>
        <v>35.399999999999764</v>
      </c>
      <c r="X275">
        <f>+Monopoly!$C$10+2*Monopoly!$C$11*J275</f>
        <v>-19.200000000000472</v>
      </c>
    </row>
    <row r="276" spans="10:24" ht="12.75">
      <c r="J276">
        <f t="shared" si="5"/>
        <v>54.80000000000024</v>
      </c>
      <c r="K276">
        <f>+'hidden workings'!$A$13+'hidden workings'!$C$13*J276+'hidden workings'!$E$13*J276^2+'hidden workings'!$G$13*J276^3</f>
        <v>2374.0465777777936</v>
      </c>
      <c r="L276">
        <f>+'hidden workings'!$A$15+'hidden workings'!$C$15*J276+'hidden workings'!$E$15*J276^2+'hidden workings'!$G$15*J276^3</f>
        <v>67.03466666666722</v>
      </c>
      <c r="M276">
        <f>+'hidden workings'!$A$17+'hidden workings'!$C$17*J276+'hidden workings'!$E$17*J276^2+'hidden workings'!$G$17*J276^3</f>
        <v>2018.4910222222381</v>
      </c>
      <c r="N276">
        <f>+'hidden workings'!$A$19+'hidden workings'!$C$19*J276+'hidden workings'!$E$19*J276^2+'hidden workings'!$G$19*J276^3</f>
        <v>36.83377777777791</v>
      </c>
      <c r="O276">
        <f>+'hidden workings'!$A$21+'hidden workings'!$C$21*J276+'hidden workings'!$E$21*J276^2+'hidden workings'!$G$21/J276</f>
        <v>43.32201784266029</v>
      </c>
      <c r="P276">
        <f>IF(J276&lt;Monopoly!$C$17,Monopoly!$C$18,0)</f>
        <v>0</v>
      </c>
      <c r="R276">
        <f>IF(Monopoly!$C$17&gt;J276,MIN(P276,Monopoly!$C$22),0)</f>
        <v>0</v>
      </c>
      <c r="S276">
        <f>IF(Monopoly!$C$17&gt;J276,MAX(Monopoly!$C$22-P276,0),0)</f>
        <v>0</v>
      </c>
      <c r="T276">
        <f>IF(Monopoly!$C$17&gt;J276,MAX(P276-Monopoly!$C$22,0),0)</f>
        <v>0</v>
      </c>
      <c r="U276">
        <f>IF(Monopoly!$C$17=0,IF($J276&lt;'hidden workings'!$C$9,'hidden workings'!$D$9,N276),0)</f>
        <v>0</v>
      </c>
      <c r="V276">
        <f>IF(AND(Monopoly!$C$17=0,$J276&lt;'hidden workings'!$C$9),'hidden workings'!$E$9-'hidden workings'!$D$9,0)</f>
        <v>0</v>
      </c>
      <c r="W276">
        <f>+Monopoly!$C$10+Monopoly!$C$11*J276</f>
        <v>35.19999999999976</v>
      </c>
      <c r="X276">
        <f>+Monopoly!$C$10+2*Monopoly!$C$11*J276</f>
        <v>-19.600000000000477</v>
      </c>
    </row>
    <row r="277" spans="10:24" ht="12.75">
      <c r="J277">
        <f t="shared" si="5"/>
        <v>55.00000000000024</v>
      </c>
      <c r="K277">
        <f>+'hidden workings'!$A$13+'hidden workings'!$C$13*J277+'hidden workings'!$E$13*J277^2+'hidden workings'!$G$13*J277^3</f>
        <v>2387.5000000000164</v>
      </c>
      <c r="L277">
        <f>+'hidden workings'!$A$15+'hidden workings'!$C$15*J277+'hidden workings'!$E$15*J277^2+'hidden workings'!$G$15*J277^3</f>
        <v>67.50000000000054</v>
      </c>
      <c r="M277">
        <f>+'hidden workings'!$A$17+'hidden workings'!$C$17*J277+'hidden workings'!$E$17*J277^2+'hidden workings'!$G$17*J277^3</f>
        <v>2031.9444444444605</v>
      </c>
      <c r="N277">
        <f>+'hidden workings'!$A$19+'hidden workings'!$C$19*J277+'hidden workings'!$E$19*J277^2+'hidden workings'!$G$19*J277^3</f>
        <v>36.94444444444457</v>
      </c>
      <c r="O277">
        <f>+'hidden workings'!$A$21+'hidden workings'!$C$21*J277+'hidden workings'!$E$21*J277^2+'hidden workings'!$G$21/J277</f>
        <v>43.409090909091006</v>
      </c>
      <c r="P277">
        <f>IF(J277&lt;Monopoly!$C$17,Monopoly!$C$18,0)</f>
        <v>0</v>
      </c>
      <c r="R277">
        <f>IF(Monopoly!$C$17&gt;J277,MIN(P277,Monopoly!$C$22),0)</f>
        <v>0</v>
      </c>
      <c r="S277">
        <f>IF(Monopoly!$C$17&gt;J277,MAX(Monopoly!$C$22-P277,0),0)</f>
        <v>0</v>
      </c>
      <c r="T277">
        <f>IF(Monopoly!$C$17&gt;J277,MAX(P277-Monopoly!$C$22,0),0)</f>
        <v>0</v>
      </c>
      <c r="U277">
        <f>IF(Monopoly!$C$17=0,IF($J277&lt;'hidden workings'!$C$9,'hidden workings'!$D$9,N277),0)</f>
        <v>0</v>
      </c>
      <c r="V277">
        <f>IF(AND(Monopoly!$C$17=0,$J277&lt;'hidden workings'!$C$9),'hidden workings'!$E$9-'hidden workings'!$D$9,0)</f>
        <v>0</v>
      </c>
      <c r="W277">
        <f>+Monopoly!$C$10+Monopoly!$C$11*J277</f>
        <v>34.99999999999976</v>
      </c>
      <c r="X277">
        <f>+Monopoly!$C$10+2*Monopoly!$C$11*J277</f>
        <v>-20.000000000000483</v>
      </c>
    </row>
    <row r="278" spans="10:24" ht="12.75">
      <c r="J278">
        <f t="shared" si="5"/>
        <v>55.200000000000244</v>
      </c>
      <c r="K278">
        <f>+'hidden workings'!$A$13+'hidden workings'!$C$13*J278+'hidden workings'!$E$13*J278^2+'hidden workings'!$G$13*J278^3</f>
        <v>2401.0467555555724</v>
      </c>
      <c r="L278">
        <f>+'hidden workings'!$A$15+'hidden workings'!$C$15*J278+'hidden workings'!$E$15*J278^2+'hidden workings'!$G$15*J278^3</f>
        <v>67.96800000000056</v>
      </c>
      <c r="M278">
        <f>+'hidden workings'!$A$17+'hidden workings'!$C$17*J278+'hidden workings'!$E$17*J278^2+'hidden workings'!$G$17*J278^3</f>
        <v>2045.4912000000165</v>
      </c>
      <c r="N278">
        <f>+'hidden workings'!$A$19+'hidden workings'!$C$19*J278+'hidden workings'!$E$19*J278^2+'hidden workings'!$G$19*J278^3</f>
        <v>37.05600000000013</v>
      </c>
      <c r="O278">
        <f>+'hidden workings'!$A$21+'hidden workings'!$C$21*J278+'hidden workings'!$E$21*J278^2+'hidden workings'!$G$21/J278</f>
        <v>43.497223832528285</v>
      </c>
      <c r="P278">
        <f>IF(J278&lt;Monopoly!$C$17,Monopoly!$C$18,0)</f>
        <v>0</v>
      </c>
      <c r="R278">
        <f>IF(Monopoly!$C$17&gt;J278,MIN(P278,Monopoly!$C$22),0)</f>
        <v>0</v>
      </c>
      <c r="S278">
        <f>IF(Monopoly!$C$17&gt;J278,MAX(Monopoly!$C$22-P278,0),0)</f>
        <v>0</v>
      </c>
      <c r="T278">
        <f>IF(Monopoly!$C$17&gt;J278,MAX(P278-Monopoly!$C$22,0),0)</f>
        <v>0</v>
      </c>
      <c r="U278">
        <f>IF(Monopoly!$C$17=0,IF($J278&lt;'hidden workings'!$C$9,'hidden workings'!$D$9,N278),0)</f>
        <v>0</v>
      </c>
      <c r="V278">
        <f>IF(AND(Monopoly!$C$17=0,$J278&lt;'hidden workings'!$C$9),'hidden workings'!$E$9-'hidden workings'!$D$9,0)</f>
        <v>0</v>
      </c>
      <c r="W278">
        <f>+Monopoly!$C$10+Monopoly!$C$11*J278</f>
        <v>34.799999999999756</v>
      </c>
      <c r="X278">
        <f>+Monopoly!$C$10+2*Monopoly!$C$11*J278</f>
        <v>-20.40000000000049</v>
      </c>
    </row>
    <row r="279" spans="10:24" ht="12.75">
      <c r="J279">
        <f t="shared" si="5"/>
        <v>55.40000000000025</v>
      </c>
      <c r="K279">
        <f>+'hidden workings'!$A$13+'hidden workings'!$C$13*J279+'hidden workings'!$E$13*J279^2+'hidden workings'!$G$13*J279^3</f>
        <v>2414.6873777777946</v>
      </c>
      <c r="L279">
        <f>+'hidden workings'!$A$15+'hidden workings'!$C$15*J279+'hidden workings'!$E$15*J279^2+'hidden workings'!$G$15*J279^3</f>
        <v>68.43866666666725</v>
      </c>
      <c r="M279">
        <f>+'hidden workings'!$A$17+'hidden workings'!$C$17*J279+'hidden workings'!$E$17*J279^2+'hidden workings'!$G$17*J279^3</f>
        <v>2059.131822222239</v>
      </c>
      <c r="N279">
        <f>+'hidden workings'!$A$19+'hidden workings'!$C$19*J279+'hidden workings'!$E$19*J279^2+'hidden workings'!$G$19*J279^3</f>
        <v>37.16844444444458</v>
      </c>
      <c r="O279">
        <f>+'hidden workings'!$A$21+'hidden workings'!$C$21*J279+'hidden workings'!$E$21*J279^2+'hidden workings'!$G$21/J279</f>
        <v>43.58641476133184</v>
      </c>
      <c r="P279">
        <f>IF(J279&lt;Monopoly!$C$17,Monopoly!$C$18,0)</f>
        <v>0</v>
      </c>
      <c r="R279">
        <f>IF(Monopoly!$C$17&gt;J279,MIN(P279,Monopoly!$C$22),0)</f>
        <v>0</v>
      </c>
      <c r="S279">
        <f>IF(Monopoly!$C$17&gt;J279,MAX(Monopoly!$C$22-P279,0),0)</f>
        <v>0</v>
      </c>
      <c r="T279">
        <f>IF(Monopoly!$C$17&gt;J279,MAX(P279-Monopoly!$C$22,0),0)</f>
        <v>0</v>
      </c>
      <c r="U279">
        <f>IF(Monopoly!$C$17=0,IF($J279&lt;'hidden workings'!$C$9,'hidden workings'!$D$9,N279),0)</f>
        <v>0</v>
      </c>
      <c r="V279">
        <f>IF(AND(Monopoly!$C$17=0,$J279&lt;'hidden workings'!$C$9),'hidden workings'!$E$9-'hidden workings'!$D$9,0)</f>
        <v>0</v>
      </c>
      <c r="W279">
        <f>+Monopoly!$C$10+Monopoly!$C$11*J279</f>
        <v>34.59999999999975</v>
      </c>
      <c r="X279">
        <f>+Monopoly!$C$10+2*Monopoly!$C$11*J279</f>
        <v>-20.800000000000495</v>
      </c>
    </row>
    <row r="280" spans="10:24" ht="12.75">
      <c r="J280">
        <f t="shared" si="5"/>
        <v>55.60000000000025</v>
      </c>
      <c r="K280">
        <f>+'hidden workings'!$A$13+'hidden workings'!$C$13*J280+'hidden workings'!$E$13*J280^2+'hidden workings'!$G$13*J280^3</f>
        <v>2428.422400000017</v>
      </c>
      <c r="L280">
        <f>+'hidden workings'!$A$15+'hidden workings'!$C$15*J280+'hidden workings'!$E$15*J280^2+'hidden workings'!$G$15*J280^3</f>
        <v>68.91200000000057</v>
      </c>
      <c r="M280">
        <f>+'hidden workings'!$A$17+'hidden workings'!$C$17*J280+'hidden workings'!$E$17*J280^2+'hidden workings'!$G$17*J280^3</f>
        <v>2072.8668444444615</v>
      </c>
      <c r="N280">
        <f>+'hidden workings'!$A$19+'hidden workings'!$C$19*J280+'hidden workings'!$E$19*J280^2+'hidden workings'!$G$19*J280^3</f>
        <v>37.28177777777791</v>
      </c>
      <c r="O280">
        <f>+'hidden workings'!$A$21+'hidden workings'!$C$21*J280+'hidden workings'!$E$21*J280^2+'hidden workings'!$G$21/J280</f>
        <v>43.67666187050371</v>
      </c>
      <c r="P280">
        <f>IF(J280&lt;Monopoly!$C$17,Monopoly!$C$18,0)</f>
        <v>0</v>
      </c>
      <c r="R280">
        <f>IF(Monopoly!$C$17&gt;J280,MIN(P280,Monopoly!$C$22),0)</f>
        <v>0</v>
      </c>
      <c r="S280">
        <f>IF(Monopoly!$C$17&gt;J280,MAX(Monopoly!$C$22-P280,0),0)</f>
        <v>0</v>
      </c>
      <c r="T280">
        <f>IF(Monopoly!$C$17&gt;J280,MAX(P280-Monopoly!$C$22,0),0)</f>
        <v>0</v>
      </c>
      <c r="U280">
        <f>IF(Monopoly!$C$17=0,IF($J280&lt;'hidden workings'!$C$9,'hidden workings'!$D$9,N280),0)</f>
        <v>0</v>
      </c>
      <c r="V280">
        <f>IF(AND(Monopoly!$C$17=0,$J280&lt;'hidden workings'!$C$9),'hidden workings'!$E$9-'hidden workings'!$D$9,0)</f>
        <v>0</v>
      </c>
      <c r="W280">
        <f>+Monopoly!$C$10+Monopoly!$C$11*J280</f>
        <v>34.39999999999975</v>
      </c>
      <c r="X280">
        <f>+Monopoly!$C$10+2*Monopoly!$C$11*J280</f>
        <v>-21.2000000000005</v>
      </c>
    </row>
    <row r="281" spans="10:24" ht="12.75">
      <c r="J281">
        <f t="shared" si="5"/>
        <v>55.80000000000025</v>
      </c>
      <c r="K281">
        <f>+'hidden workings'!$A$13+'hidden workings'!$C$13*J281+'hidden workings'!$E$13*J281^2+'hidden workings'!$G$13*J281^3</f>
        <v>2442.252355555573</v>
      </c>
      <c r="L281">
        <f>+'hidden workings'!$A$15+'hidden workings'!$C$15*J281+'hidden workings'!$E$15*J281^2+'hidden workings'!$G$15*J281^3</f>
        <v>69.38800000000059</v>
      </c>
      <c r="M281">
        <f>+'hidden workings'!$A$17+'hidden workings'!$C$17*J281+'hidden workings'!$E$17*J281^2+'hidden workings'!$G$17*J281^3</f>
        <v>2086.6968000000174</v>
      </c>
      <c r="N281">
        <f>+'hidden workings'!$A$19+'hidden workings'!$C$19*J281+'hidden workings'!$E$19*J281^2+'hidden workings'!$G$19*J281^3</f>
        <v>37.39600000000014</v>
      </c>
      <c r="O281">
        <f>+'hidden workings'!$A$21+'hidden workings'!$C$21*J281+'hidden workings'!$E$21*J281^2+'hidden workings'!$G$21/J281</f>
        <v>43.76796336121079</v>
      </c>
      <c r="P281">
        <f>IF(J281&lt;Monopoly!$C$17,Monopoly!$C$18,0)</f>
        <v>0</v>
      </c>
      <c r="R281">
        <f>IF(Monopoly!$C$17&gt;J281,MIN(P281,Monopoly!$C$22),0)</f>
        <v>0</v>
      </c>
      <c r="S281">
        <f>IF(Monopoly!$C$17&gt;J281,MAX(Monopoly!$C$22-P281,0),0)</f>
        <v>0</v>
      </c>
      <c r="T281">
        <f>IF(Monopoly!$C$17&gt;J281,MAX(P281-Monopoly!$C$22,0),0)</f>
        <v>0</v>
      </c>
      <c r="U281">
        <f>IF(Monopoly!$C$17=0,IF($J281&lt;'hidden workings'!$C$9,'hidden workings'!$D$9,N281),0)</f>
        <v>0</v>
      </c>
      <c r="V281">
        <f>IF(AND(Monopoly!$C$17=0,$J281&lt;'hidden workings'!$C$9),'hidden workings'!$E$9-'hidden workings'!$D$9,0)</f>
        <v>0</v>
      </c>
      <c r="W281">
        <f>+Monopoly!$C$10+Monopoly!$C$11*J281</f>
        <v>34.19999999999975</v>
      </c>
      <c r="X281">
        <f>+Monopoly!$C$10+2*Monopoly!$C$11*J281</f>
        <v>-21.600000000000506</v>
      </c>
    </row>
    <row r="282" spans="10:24" ht="12.75">
      <c r="J282">
        <f t="shared" si="5"/>
        <v>56.000000000000256</v>
      </c>
      <c r="K282">
        <f>+'hidden workings'!$A$13+'hidden workings'!$C$13*J282+'hidden workings'!$E$13*J282^2+'hidden workings'!$G$13*J282^3</f>
        <v>2456.177777777795</v>
      </c>
      <c r="L282">
        <f>+'hidden workings'!$A$15+'hidden workings'!$C$15*J282+'hidden workings'!$E$15*J282^2+'hidden workings'!$G$15*J282^3</f>
        <v>69.86666666666727</v>
      </c>
      <c r="M282">
        <f>+'hidden workings'!$A$17+'hidden workings'!$C$17*J282+'hidden workings'!$E$17*J282^2+'hidden workings'!$G$17*J282^3</f>
        <v>2100.6222222222395</v>
      </c>
      <c r="N282">
        <f>+'hidden workings'!$A$19+'hidden workings'!$C$19*J282+'hidden workings'!$E$19*J282^2+'hidden workings'!$G$19*J282^3</f>
        <v>37.511111111111255</v>
      </c>
      <c r="O282">
        <f>+'hidden workings'!$A$21+'hidden workings'!$C$21*J282+'hidden workings'!$E$21*J282^2+'hidden workings'!$G$21/J282</f>
        <v>43.860317460317575</v>
      </c>
      <c r="P282">
        <f>IF(J282&lt;Monopoly!$C$17,Monopoly!$C$18,0)</f>
        <v>0</v>
      </c>
      <c r="R282">
        <f>IF(Monopoly!$C$17&gt;J282,MIN(P282,Monopoly!$C$22),0)</f>
        <v>0</v>
      </c>
      <c r="S282">
        <f>IF(Monopoly!$C$17&gt;J282,MAX(Monopoly!$C$22-P282,0),0)</f>
        <v>0</v>
      </c>
      <c r="T282">
        <f>IF(Monopoly!$C$17&gt;J282,MAX(P282-Monopoly!$C$22,0),0)</f>
        <v>0</v>
      </c>
      <c r="U282">
        <f>IF(Monopoly!$C$17=0,IF($J282&lt;'hidden workings'!$C$9,'hidden workings'!$D$9,N282),0)</f>
        <v>0</v>
      </c>
      <c r="V282">
        <f>IF(AND(Monopoly!$C$17=0,$J282&lt;'hidden workings'!$C$9),'hidden workings'!$E$9-'hidden workings'!$D$9,0)</f>
        <v>0</v>
      </c>
      <c r="W282">
        <f>+Monopoly!$C$10+Monopoly!$C$11*J282</f>
        <v>33.999999999999744</v>
      </c>
      <c r="X282">
        <f>+Monopoly!$C$10+2*Monopoly!$C$11*J282</f>
        <v>-22.00000000000051</v>
      </c>
    </row>
    <row r="283" spans="10:24" ht="12.75">
      <c r="J283">
        <f t="shared" si="5"/>
        <v>56.20000000000026</v>
      </c>
      <c r="K283">
        <f>+'hidden workings'!$A$13+'hidden workings'!$C$13*J283+'hidden workings'!$E$13*J283^2+'hidden workings'!$G$13*J283^3</f>
        <v>2470.199200000018</v>
      </c>
      <c r="L283">
        <f>+'hidden workings'!$A$15+'hidden workings'!$C$15*J283+'hidden workings'!$E$15*J283^2+'hidden workings'!$G$15*J283^3</f>
        <v>70.34800000000061</v>
      </c>
      <c r="M283">
        <f>+'hidden workings'!$A$17+'hidden workings'!$C$17*J283+'hidden workings'!$E$17*J283^2+'hidden workings'!$G$17*J283^3</f>
        <v>2114.6436444444626</v>
      </c>
      <c r="N283">
        <f>+'hidden workings'!$A$19+'hidden workings'!$C$19*J283+'hidden workings'!$E$19*J283^2+'hidden workings'!$G$19*J283^3</f>
        <v>37.627111111111255</v>
      </c>
      <c r="O283">
        <f>+'hidden workings'!$A$21+'hidden workings'!$C$21*J283+'hidden workings'!$E$21*J283^2+'hidden workings'!$G$21/J283</f>
        <v>43.953722419928944</v>
      </c>
      <c r="P283">
        <f>IF(J283&lt;Monopoly!$C$17,Monopoly!$C$18,0)</f>
        <v>0</v>
      </c>
      <c r="R283">
        <f>IF(Monopoly!$C$17&gt;J283,MIN(P283,Monopoly!$C$22),0)</f>
        <v>0</v>
      </c>
      <c r="S283">
        <f>IF(Monopoly!$C$17&gt;J283,MAX(Monopoly!$C$22-P283,0),0)</f>
        <v>0</v>
      </c>
      <c r="T283">
        <f>IF(Monopoly!$C$17&gt;J283,MAX(P283-Monopoly!$C$22,0),0)</f>
        <v>0</v>
      </c>
      <c r="U283">
        <f>IF(Monopoly!$C$17=0,IF($J283&lt;'hidden workings'!$C$9,'hidden workings'!$D$9,N283),0)</f>
        <v>0</v>
      </c>
      <c r="V283">
        <f>IF(AND(Monopoly!$C$17=0,$J283&lt;'hidden workings'!$C$9),'hidden workings'!$E$9-'hidden workings'!$D$9,0)</f>
        <v>0</v>
      </c>
      <c r="W283">
        <f>+Monopoly!$C$10+Monopoly!$C$11*J283</f>
        <v>33.79999999999974</v>
      </c>
      <c r="X283">
        <f>+Monopoly!$C$10+2*Monopoly!$C$11*J283</f>
        <v>-22.400000000000517</v>
      </c>
    </row>
    <row r="284" spans="10:24" ht="12.75">
      <c r="J284">
        <f t="shared" si="5"/>
        <v>56.40000000000026</v>
      </c>
      <c r="K284">
        <f>+'hidden workings'!$A$13+'hidden workings'!$C$13*J284+'hidden workings'!$E$13*J284^2+'hidden workings'!$G$13*J284^3</f>
        <v>2484.317155555574</v>
      </c>
      <c r="L284">
        <f>+'hidden workings'!$A$15+'hidden workings'!$C$15*J284+'hidden workings'!$E$15*J284^2+'hidden workings'!$G$15*J284^3</f>
        <v>70.83200000000063</v>
      </c>
      <c r="M284">
        <f>+'hidden workings'!$A$17+'hidden workings'!$C$17*J284+'hidden workings'!$E$17*J284^2+'hidden workings'!$G$17*J284^3</f>
        <v>2128.7616000000185</v>
      </c>
      <c r="N284">
        <f>+'hidden workings'!$A$19+'hidden workings'!$C$19*J284+'hidden workings'!$E$19*J284^2+'hidden workings'!$G$19*J284^3</f>
        <v>37.74400000000015</v>
      </c>
      <c r="O284">
        <f>+'hidden workings'!$A$21+'hidden workings'!$C$21*J284+'hidden workings'!$E$21*J284^2+'hidden workings'!$G$21/J284</f>
        <v>44.0481765169426</v>
      </c>
      <c r="P284">
        <f>IF(J284&lt;Monopoly!$C$17,Monopoly!$C$18,0)</f>
        <v>0</v>
      </c>
      <c r="R284">
        <f>IF(Monopoly!$C$17&gt;J284,MIN(P284,Monopoly!$C$22),0)</f>
        <v>0</v>
      </c>
      <c r="S284">
        <f>IF(Monopoly!$C$17&gt;J284,MAX(Monopoly!$C$22-P284,0),0)</f>
        <v>0</v>
      </c>
      <c r="T284">
        <f>IF(Monopoly!$C$17&gt;J284,MAX(P284-Monopoly!$C$22,0),0)</f>
        <v>0</v>
      </c>
      <c r="U284">
        <f>IF(Monopoly!$C$17=0,IF($J284&lt;'hidden workings'!$C$9,'hidden workings'!$D$9,N284),0)</f>
        <v>0</v>
      </c>
      <c r="V284">
        <f>IF(AND(Monopoly!$C$17=0,$J284&lt;'hidden workings'!$C$9),'hidden workings'!$E$9-'hidden workings'!$D$9,0)</f>
        <v>0</v>
      </c>
      <c r="W284">
        <f>+Monopoly!$C$10+Monopoly!$C$11*J284</f>
        <v>33.59999999999974</v>
      </c>
      <c r="X284">
        <f>+Monopoly!$C$10+2*Monopoly!$C$11*J284</f>
        <v>-22.800000000000523</v>
      </c>
    </row>
    <row r="285" spans="10:24" ht="12.75">
      <c r="J285">
        <f t="shared" si="5"/>
        <v>56.600000000000264</v>
      </c>
      <c r="K285">
        <f>+'hidden workings'!$A$13+'hidden workings'!$C$13*J285+'hidden workings'!$E$13*J285^2+'hidden workings'!$G$13*J285^3</f>
        <v>2498.5321777777963</v>
      </c>
      <c r="L285">
        <f>+'hidden workings'!$A$15+'hidden workings'!$C$15*J285+'hidden workings'!$E$15*J285^2+'hidden workings'!$G$15*J285^3</f>
        <v>71.31866666666731</v>
      </c>
      <c r="M285">
        <f>+'hidden workings'!$A$17+'hidden workings'!$C$17*J285+'hidden workings'!$E$17*J285^2+'hidden workings'!$G$17*J285^3</f>
        <v>2142.9766222222406</v>
      </c>
      <c r="N285">
        <f>+'hidden workings'!$A$19+'hidden workings'!$C$19*J285+'hidden workings'!$E$19*J285^2+'hidden workings'!$G$19*J285^3</f>
        <v>37.86177777777793</v>
      </c>
      <c r="O285">
        <f>+'hidden workings'!$A$21+'hidden workings'!$C$21*J285+'hidden workings'!$E$21*J285^2+'hidden workings'!$G$21/J285</f>
        <v>44.143678052611044</v>
      </c>
      <c r="P285">
        <f>IF(J285&lt;Monopoly!$C$17,Monopoly!$C$18,0)</f>
        <v>0</v>
      </c>
      <c r="R285">
        <f>IF(Monopoly!$C$17&gt;J285,MIN(P285,Monopoly!$C$22),0)</f>
        <v>0</v>
      </c>
      <c r="S285">
        <f>IF(Monopoly!$C$17&gt;J285,MAX(Monopoly!$C$22-P285,0),0)</f>
        <v>0</v>
      </c>
      <c r="T285">
        <f>IF(Monopoly!$C$17&gt;J285,MAX(P285-Monopoly!$C$22,0),0)</f>
        <v>0</v>
      </c>
      <c r="U285">
        <f>IF(Monopoly!$C$17=0,IF($J285&lt;'hidden workings'!$C$9,'hidden workings'!$D$9,N285),0)</f>
        <v>0</v>
      </c>
      <c r="V285">
        <f>IF(AND(Monopoly!$C$17=0,$J285&lt;'hidden workings'!$C$9),'hidden workings'!$E$9-'hidden workings'!$D$9,0)</f>
        <v>0</v>
      </c>
      <c r="W285">
        <f>+Monopoly!$C$10+Monopoly!$C$11*J285</f>
        <v>33.399999999999736</v>
      </c>
      <c r="X285">
        <f>+Monopoly!$C$10+2*Monopoly!$C$11*J285</f>
        <v>-23.20000000000053</v>
      </c>
    </row>
    <row r="286" spans="10:24" ht="12.75">
      <c r="J286">
        <f t="shared" si="5"/>
        <v>56.80000000000027</v>
      </c>
      <c r="K286">
        <f>+'hidden workings'!$A$13+'hidden workings'!$C$13*J286+'hidden workings'!$E$13*J286^2+'hidden workings'!$G$13*J286^3</f>
        <v>2512.844800000019</v>
      </c>
      <c r="L286">
        <f>+'hidden workings'!$A$15+'hidden workings'!$C$15*J286+'hidden workings'!$E$15*J286^2+'hidden workings'!$G$15*J286^3</f>
        <v>71.80800000000063</v>
      </c>
      <c r="M286">
        <f>+'hidden workings'!$A$17+'hidden workings'!$C$17*J286+'hidden workings'!$E$17*J286^2+'hidden workings'!$G$17*J286^3</f>
        <v>2157.2892444444633</v>
      </c>
      <c r="N286">
        <f>+'hidden workings'!$A$19+'hidden workings'!$C$19*J286+'hidden workings'!$E$19*J286^2+'hidden workings'!$G$19*J286^3</f>
        <v>37.98044444444459</v>
      </c>
      <c r="O286">
        <f>+'hidden workings'!$A$21+'hidden workings'!$C$21*J286+'hidden workings'!$E$21*J286^2+'hidden workings'!$G$21/J286</f>
        <v>44.2402253521128</v>
      </c>
      <c r="P286">
        <f>IF(J286&lt;Monopoly!$C$17,Monopoly!$C$18,0)</f>
        <v>0</v>
      </c>
      <c r="R286">
        <f>IF(Monopoly!$C$17&gt;J286,MIN(P286,Monopoly!$C$22),0)</f>
        <v>0</v>
      </c>
      <c r="S286">
        <f>IF(Monopoly!$C$17&gt;J286,MAX(Monopoly!$C$22-P286,0),0)</f>
        <v>0</v>
      </c>
      <c r="T286">
        <f>IF(Monopoly!$C$17&gt;J286,MAX(P286-Monopoly!$C$22,0),0)</f>
        <v>0</v>
      </c>
      <c r="U286">
        <f>IF(Monopoly!$C$17=0,IF($J286&lt;'hidden workings'!$C$9,'hidden workings'!$D$9,N286),0)</f>
        <v>0</v>
      </c>
      <c r="V286">
        <f>IF(AND(Monopoly!$C$17=0,$J286&lt;'hidden workings'!$C$9),'hidden workings'!$E$9-'hidden workings'!$D$9,0)</f>
        <v>0</v>
      </c>
      <c r="W286">
        <f>+Monopoly!$C$10+Monopoly!$C$11*J286</f>
        <v>33.19999999999973</v>
      </c>
      <c r="X286">
        <f>+Monopoly!$C$10+2*Monopoly!$C$11*J286</f>
        <v>-23.600000000000534</v>
      </c>
    </row>
    <row r="287" spans="10:24" ht="12.75">
      <c r="J287">
        <f t="shared" si="5"/>
        <v>57.00000000000027</v>
      </c>
      <c r="K287">
        <f>+'hidden workings'!$A$13+'hidden workings'!$C$13*J287+'hidden workings'!$E$13*J287^2+'hidden workings'!$G$13*J287^3</f>
        <v>2527.255555555575</v>
      </c>
      <c r="L287">
        <f>+'hidden workings'!$A$15+'hidden workings'!$C$15*J287+'hidden workings'!$E$15*J287^2+'hidden workings'!$G$15*J287^3</f>
        <v>72.30000000000067</v>
      </c>
      <c r="M287">
        <f>+'hidden workings'!$A$17+'hidden workings'!$C$17*J287+'hidden workings'!$E$17*J287^2+'hidden workings'!$G$17*J287^3</f>
        <v>2171.7000000000194</v>
      </c>
      <c r="N287">
        <f>+'hidden workings'!$A$19+'hidden workings'!$C$19*J287+'hidden workings'!$E$19*J287^2+'hidden workings'!$G$19*J287^3</f>
        <v>38.10000000000016</v>
      </c>
      <c r="O287">
        <f>+'hidden workings'!$A$21+'hidden workings'!$C$21*J287+'hidden workings'!$E$21*J287^2+'hidden workings'!$G$21/J287</f>
        <v>44.33781676413268</v>
      </c>
      <c r="P287">
        <f>IF(J287&lt;Monopoly!$C$17,Monopoly!$C$18,0)</f>
        <v>0</v>
      </c>
      <c r="R287">
        <f>IF(Monopoly!$C$17&gt;J287,MIN(P287,Monopoly!$C$22),0)</f>
        <v>0</v>
      </c>
      <c r="S287">
        <f>IF(Monopoly!$C$17&gt;J287,MAX(Monopoly!$C$22-P287,0),0)</f>
        <v>0</v>
      </c>
      <c r="T287">
        <f>IF(Monopoly!$C$17&gt;J287,MAX(P287-Monopoly!$C$22,0),0)</f>
        <v>0</v>
      </c>
      <c r="U287">
        <f>IF(Monopoly!$C$17=0,IF($J287&lt;'hidden workings'!$C$9,'hidden workings'!$D$9,N287),0)</f>
        <v>0</v>
      </c>
      <c r="V287">
        <f>IF(AND(Monopoly!$C$17=0,$J287&lt;'hidden workings'!$C$9),'hidden workings'!$E$9-'hidden workings'!$D$9,0)</f>
        <v>0</v>
      </c>
      <c r="W287">
        <f>+Monopoly!$C$10+Monopoly!$C$11*J287</f>
        <v>32.99999999999973</v>
      </c>
      <c r="X287">
        <f>+Monopoly!$C$10+2*Monopoly!$C$11*J287</f>
        <v>-24.00000000000054</v>
      </c>
    </row>
    <row r="288" spans="10:24" ht="12.75">
      <c r="J288">
        <f t="shared" si="5"/>
        <v>57.20000000000027</v>
      </c>
      <c r="K288">
        <f>+'hidden workings'!$A$13+'hidden workings'!$C$13*J288+'hidden workings'!$E$13*J288^2+'hidden workings'!$G$13*J288^3</f>
        <v>2541.7649777777974</v>
      </c>
      <c r="L288">
        <f>+'hidden workings'!$A$15+'hidden workings'!$C$15*J288+'hidden workings'!$E$15*J288^2+'hidden workings'!$G$15*J288^3</f>
        <v>72.79466666666733</v>
      </c>
      <c r="M288">
        <f>+'hidden workings'!$A$17+'hidden workings'!$C$17*J288+'hidden workings'!$E$17*J288^2+'hidden workings'!$G$17*J288^3</f>
        <v>2186.2094222222418</v>
      </c>
      <c r="N288">
        <f>+'hidden workings'!$A$19+'hidden workings'!$C$19*J288+'hidden workings'!$E$19*J288^2+'hidden workings'!$G$19*J288^3</f>
        <v>38.22044444444461</v>
      </c>
      <c r="O288">
        <f>+'hidden workings'!$A$21+'hidden workings'!$C$21*J288+'hidden workings'!$E$21*J288^2+'hidden workings'!$G$21/J288</f>
        <v>44.4364506604508</v>
      </c>
      <c r="P288">
        <f>IF(J288&lt;Monopoly!$C$17,Monopoly!$C$18,0)</f>
        <v>0</v>
      </c>
      <c r="R288">
        <f>IF(Monopoly!$C$17&gt;J288,MIN(P288,Monopoly!$C$22),0)</f>
        <v>0</v>
      </c>
      <c r="S288">
        <f>IF(Monopoly!$C$17&gt;J288,MAX(Monopoly!$C$22-P288,0),0)</f>
        <v>0</v>
      </c>
      <c r="T288">
        <f>IF(Monopoly!$C$17&gt;J288,MAX(P288-Monopoly!$C$22,0),0)</f>
        <v>0</v>
      </c>
      <c r="U288">
        <f>IF(Monopoly!$C$17=0,IF($J288&lt;'hidden workings'!$C$9,'hidden workings'!$D$9,N288),0)</f>
        <v>0</v>
      </c>
      <c r="V288">
        <f>IF(AND(Monopoly!$C$17=0,$J288&lt;'hidden workings'!$C$9),'hidden workings'!$E$9-'hidden workings'!$D$9,0)</f>
        <v>0</v>
      </c>
      <c r="W288">
        <f>+Monopoly!$C$10+Monopoly!$C$11*J288</f>
        <v>32.79999999999973</v>
      </c>
      <c r="X288">
        <f>+Monopoly!$C$10+2*Monopoly!$C$11*J288</f>
        <v>-24.400000000000546</v>
      </c>
    </row>
    <row r="289" spans="10:24" ht="12.75">
      <c r="J289">
        <f t="shared" si="5"/>
        <v>57.400000000000276</v>
      </c>
      <c r="K289">
        <f>+'hidden workings'!$A$13+'hidden workings'!$C$13*J289+'hidden workings'!$E$13*J289^2+'hidden workings'!$G$13*J289^3</f>
        <v>2556.37360000002</v>
      </c>
      <c r="L289">
        <f>+'hidden workings'!$A$15+'hidden workings'!$C$15*J289+'hidden workings'!$E$15*J289^2+'hidden workings'!$G$15*J289^3</f>
        <v>73.29200000000067</v>
      </c>
      <c r="M289">
        <f>+'hidden workings'!$A$17+'hidden workings'!$C$17*J289+'hidden workings'!$E$17*J289^2+'hidden workings'!$G$17*J289^3</f>
        <v>2200.8180444444642</v>
      </c>
      <c r="N289">
        <f>+'hidden workings'!$A$19+'hidden workings'!$C$19*J289+'hidden workings'!$E$19*J289^2+'hidden workings'!$G$19*J289^3</f>
        <v>38.34177777777794</v>
      </c>
      <c r="O289">
        <f>+'hidden workings'!$A$21+'hidden workings'!$C$21*J289+'hidden workings'!$E$21*J289^2+'hidden workings'!$G$21/J289</f>
        <v>44.53612543554021</v>
      </c>
      <c r="P289">
        <f>IF(J289&lt;Monopoly!$C$17,Monopoly!$C$18,0)</f>
        <v>0</v>
      </c>
      <c r="R289">
        <f>IF(Monopoly!$C$17&gt;J289,MIN(P289,Monopoly!$C$22),0)</f>
        <v>0</v>
      </c>
      <c r="S289">
        <f>IF(Monopoly!$C$17&gt;J289,MAX(Monopoly!$C$22-P289,0),0)</f>
        <v>0</v>
      </c>
      <c r="T289">
        <f>IF(Monopoly!$C$17&gt;J289,MAX(P289-Monopoly!$C$22,0),0)</f>
        <v>0</v>
      </c>
      <c r="U289">
        <f>IF(Monopoly!$C$17=0,IF($J289&lt;'hidden workings'!$C$9,'hidden workings'!$D$9,N289),0)</f>
        <v>0</v>
      </c>
      <c r="V289">
        <f>IF(AND(Monopoly!$C$17=0,$J289&lt;'hidden workings'!$C$9),'hidden workings'!$E$9-'hidden workings'!$D$9,0)</f>
        <v>0</v>
      </c>
      <c r="W289">
        <f>+Monopoly!$C$10+Monopoly!$C$11*J289</f>
        <v>32.599999999999724</v>
      </c>
      <c r="X289">
        <f>+Monopoly!$C$10+2*Monopoly!$C$11*J289</f>
        <v>-24.80000000000055</v>
      </c>
    </row>
    <row r="290" spans="10:24" ht="12.75">
      <c r="J290">
        <f t="shared" si="5"/>
        <v>57.60000000000028</v>
      </c>
      <c r="K290">
        <f>+'hidden workings'!$A$13+'hidden workings'!$C$13*J290+'hidden workings'!$E$13*J290^2+'hidden workings'!$G$13*J290^3</f>
        <v>2571.081955555576</v>
      </c>
      <c r="L290">
        <f>+'hidden workings'!$A$15+'hidden workings'!$C$15*J290+'hidden workings'!$E$15*J290^2+'hidden workings'!$G$15*J290^3</f>
        <v>73.79200000000068</v>
      </c>
      <c r="M290">
        <f>+'hidden workings'!$A$17+'hidden workings'!$C$17*J290+'hidden workings'!$E$17*J290^2+'hidden workings'!$G$17*J290^3</f>
        <v>2215.52640000002</v>
      </c>
      <c r="N290">
        <f>+'hidden workings'!$A$19+'hidden workings'!$C$19*J290+'hidden workings'!$E$19*J290^2+'hidden workings'!$G$19*J290^3</f>
        <v>38.46400000000017</v>
      </c>
      <c r="O290">
        <f>+'hidden workings'!$A$21+'hidden workings'!$C$21*J290+'hidden workings'!$E$21*J290^2+'hidden workings'!$G$21/J290</f>
        <v>44.63683950617298</v>
      </c>
      <c r="P290">
        <f>IF(J290&lt;Monopoly!$C$17,Monopoly!$C$18,0)</f>
        <v>0</v>
      </c>
      <c r="R290">
        <f>IF(Monopoly!$C$17&gt;J290,MIN(P290,Monopoly!$C$22),0)</f>
        <v>0</v>
      </c>
      <c r="S290">
        <f>IF(Monopoly!$C$17&gt;J290,MAX(Monopoly!$C$22-P290,0),0)</f>
        <v>0</v>
      </c>
      <c r="T290">
        <f>IF(Monopoly!$C$17&gt;J290,MAX(P290-Monopoly!$C$22,0),0)</f>
        <v>0</v>
      </c>
      <c r="U290">
        <f>IF(Monopoly!$C$17=0,IF($J290&lt;'hidden workings'!$C$9,'hidden workings'!$D$9,N290),0)</f>
        <v>0</v>
      </c>
      <c r="V290">
        <f>IF(AND(Monopoly!$C$17=0,$J290&lt;'hidden workings'!$C$9),'hidden workings'!$E$9-'hidden workings'!$D$9,0)</f>
        <v>0</v>
      </c>
      <c r="W290">
        <f>+Monopoly!$C$10+Monopoly!$C$11*J290</f>
        <v>32.39999999999972</v>
      </c>
      <c r="X290">
        <f>+Monopoly!$C$10+2*Monopoly!$C$11*J290</f>
        <v>-25.200000000000557</v>
      </c>
    </row>
    <row r="291" spans="10:24" ht="12.75">
      <c r="J291">
        <f t="shared" si="5"/>
        <v>57.80000000000028</v>
      </c>
      <c r="K291">
        <f>+'hidden workings'!$A$13+'hidden workings'!$C$13*J291+'hidden workings'!$E$13*J291^2+'hidden workings'!$G$13*J291^3</f>
        <v>2585.8905777777986</v>
      </c>
      <c r="L291">
        <f>+'hidden workings'!$A$15+'hidden workings'!$C$15*J291+'hidden workings'!$E$15*J291^2+'hidden workings'!$G$15*J291^3</f>
        <v>74.29466666666737</v>
      </c>
      <c r="M291">
        <f>+'hidden workings'!$A$17+'hidden workings'!$C$17*J291+'hidden workings'!$E$17*J291^2+'hidden workings'!$G$17*J291^3</f>
        <v>2230.335022222243</v>
      </c>
      <c r="N291">
        <f>+'hidden workings'!$A$19+'hidden workings'!$C$19*J291+'hidden workings'!$E$19*J291^2+'hidden workings'!$G$19*J291^3</f>
        <v>38.587111111111284</v>
      </c>
      <c r="O291">
        <f>+'hidden workings'!$A$21+'hidden workings'!$C$21*J291+'hidden workings'!$E$21*J291^2+'hidden workings'!$G$21/J291</f>
        <v>44.73859131103436</v>
      </c>
      <c r="P291">
        <f>IF(J291&lt;Monopoly!$C$17,Monopoly!$C$18,0)</f>
        <v>0</v>
      </c>
      <c r="R291">
        <f>IF(Monopoly!$C$17&gt;J291,MIN(P291,Monopoly!$C$22),0)</f>
        <v>0</v>
      </c>
      <c r="S291">
        <f>IF(Monopoly!$C$17&gt;J291,MAX(Monopoly!$C$22-P291,0),0)</f>
        <v>0</v>
      </c>
      <c r="T291">
        <f>IF(Monopoly!$C$17&gt;J291,MAX(P291-Monopoly!$C$22,0),0)</f>
        <v>0</v>
      </c>
      <c r="U291">
        <f>IF(Monopoly!$C$17=0,IF($J291&lt;'hidden workings'!$C$9,'hidden workings'!$D$9,N291),0)</f>
        <v>0</v>
      </c>
      <c r="V291">
        <f>IF(AND(Monopoly!$C$17=0,$J291&lt;'hidden workings'!$C$9),'hidden workings'!$E$9-'hidden workings'!$D$9,0)</f>
        <v>0</v>
      </c>
      <c r="W291">
        <f>+Monopoly!$C$10+Monopoly!$C$11*J291</f>
        <v>32.19999999999972</v>
      </c>
      <c r="X291">
        <f>+Monopoly!$C$10+2*Monopoly!$C$11*J291</f>
        <v>-25.600000000000563</v>
      </c>
    </row>
    <row r="292" spans="10:24" ht="12.75">
      <c r="J292">
        <f t="shared" si="5"/>
        <v>58.000000000000284</v>
      </c>
      <c r="K292">
        <f>+'hidden workings'!$A$13+'hidden workings'!$C$13*J292+'hidden workings'!$E$13*J292^2+'hidden workings'!$G$13*J292^3</f>
        <v>2600.800000000021</v>
      </c>
      <c r="L292">
        <f>+'hidden workings'!$A$15+'hidden workings'!$C$15*J292+'hidden workings'!$E$15*J292^2+'hidden workings'!$G$15*J292^3</f>
        <v>74.8000000000007</v>
      </c>
      <c r="M292">
        <f>+'hidden workings'!$A$17+'hidden workings'!$C$17*J292+'hidden workings'!$E$17*J292^2+'hidden workings'!$G$17*J292^3</f>
        <v>2245.2444444444654</v>
      </c>
      <c r="N292">
        <f>+'hidden workings'!$A$19+'hidden workings'!$C$19*J292+'hidden workings'!$E$19*J292^2+'hidden workings'!$G$19*J292^3</f>
        <v>38.71111111111128</v>
      </c>
      <c r="O292">
        <f>+'hidden workings'!$A$21+'hidden workings'!$C$21*J292+'hidden workings'!$E$21*J292^2+'hidden workings'!$G$21/J292</f>
        <v>44.84137931034497</v>
      </c>
      <c r="P292">
        <f>IF(J292&lt;Monopoly!$C$17,Monopoly!$C$18,0)</f>
        <v>0</v>
      </c>
      <c r="R292">
        <f>IF(Monopoly!$C$17&gt;J292,MIN(P292,Monopoly!$C$22),0)</f>
        <v>0</v>
      </c>
      <c r="S292">
        <f>IF(Monopoly!$C$17&gt;J292,MAX(Monopoly!$C$22-P292,0),0)</f>
        <v>0</v>
      </c>
      <c r="T292">
        <f>IF(Monopoly!$C$17&gt;J292,MAX(P292-Monopoly!$C$22,0),0)</f>
        <v>0</v>
      </c>
      <c r="U292">
        <f>IF(Monopoly!$C$17=0,IF($J292&lt;'hidden workings'!$C$9,'hidden workings'!$D$9,N292),0)</f>
        <v>0</v>
      </c>
      <c r="V292">
        <f>IF(AND(Monopoly!$C$17=0,$J292&lt;'hidden workings'!$C$9),'hidden workings'!$E$9-'hidden workings'!$D$9,0)</f>
        <v>0</v>
      </c>
      <c r="W292">
        <f>+Monopoly!$C$10+Monopoly!$C$11*J292</f>
        <v>31.999999999999716</v>
      </c>
      <c r="X292">
        <f>+Monopoly!$C$10+2*Monopoly!$C$11*J292</f>
        <v>-26.00000000000057</v>
      </c>
    </row>
    <row r="293" spans="10:24" ht="12.75">
      <c r="J293">
        <f t="shared" si="5"/>
        <v>58.20000000000029</v>
      </c>
      <c r="K293">
        <f>+'hidden workings'!$A$13+'hidden workings'!$C$13*J293+'hidden workings'!$E$13*J293^2+'hidden workings'!$G$13*J293^3</f>
        <v>2615.810755555577</v>
      </c>
      <c r="L293">
        <f>+'hidden workings'!$A$15+'hidden workings'!$C$15*J293+'hidden workings'!$E$15*J293^2+'hidden workings'!$G$15*J293^3</f>
        <v>75.30800000000072</v>
      </c>
      <c r="M293">
        <f>+'hidden workings'!$A$17+'hidden workings'!$C$17*J293+'hidden workings'!$E$17*J293^2+'hidden workings'!$G$17*J293^3</f>
        <v>2260.2552000000214</v>
      </c>
      <c r="N293">
        <f>+'hidden workings'!$A$19+'hidden workings'!$C$19*J293+'hidden workings'!$E$19*J293^2+'hidden workings'!$G$19*J293^3</f>
        <v>38.836000000000176</v>
      </c>
      <c r="O293">
        <f>+'hidden workings'!$A$21+'hidden workings'!$C$21*J293+'hidden workings'!$E$21*J293^2+'hidden workings'!$G$21/J293</f>
        <v>44.9452019854908</v>
      </c>
      <c r="P293">
        <f>IF(J293&lt;Monopoly!$C$17,Monopoly!$C$18,0)</f>
        <v>0</v>
      </c>
      <c r="R293">
        <f>IF(Monopoly!$C$17&gt;J293,MIN(P293,Monopoly!$C$22),0)</f>
        <v>0</v>
      </c>
      <c r="S293">
        <f>IF(Monopoly!$C$17&gt;J293,MAX(Monopoly!$C$22-P293,0),0)</f>
        <v>0</v>
      </c>
      <c r="T293">
        <f>IF(Monopoly!$C$17&gt;J293,MAX(P293-Monopoly!$C$22,0),0)</f>
        <v>0</v>
      </c>
      <c r="U293">
        <f>IF(Monopoly!$C$17=0,IF($J293&lt;'hidden workings'!$C$9,'hidden workings'!$D$9,N293),0)</f>
        <v>0</v>
      </c>
      <c r="V293">
        <f>IF(AND(Monopoly!$C$17=0,$J293&lt;'hidden workings'!$C$9),'hidden workings'!$E$9-'hidden workings'!$D$9,0)</f>
        <v>0</v>
      </c>
      <c r="W293">
        <f>+Monopoly!$C$10+Monopoly!$C$11*J293</f>
        <v>31.799999999999713</v>
      </c>
      <c r="X293">
        <f>+Monopoly!$C$10+2*Monopoly!$C$11*J293</f>
        <v>-26.400000000000574</v>
      </c>
    </row>
    <row r="294" spans="10:24" ht="12.75">
      <c r="J294">
        <f t="shared" si="5"/>
        <v>58.40000000000029</v>
      </c>
      <c r="K294">
        <f>+'hidden workings'!$A$13+'hidden workings'!$C$13*J294+'hidden workings'!$E$13*J294^2+'hidden workings'!$G$13*J294^3</f>
        <v>2630.9233777778</v>
      </c>
      <c r="L294">
        <f>+'hidden workings'!$A$15+'hidden workings'!$C$15*J294+'hidden workings'!$E$15*J294^2+'hidden workings'!$G$15*J294^3</f>
        <v>75.81866666666741</v>
      </c>
      <c r="M294">
        <f>+'hidden workings'!$A$17+'hidden workings'!$C$17*J294+'hidden workings'!$E$17*J294^2+'hidden workings'!$G$17*J294^3</f>
        <v>2275.3678222222443</v>
      </c>
      <c r="N294">
        <f>+'hidden workings'!$A$19+'hidden workings'!$C$19*J294+'hidden workings'!$E$19*J294^2+'hidden workings'!$G$19*J294^3</f>
        <v>38.96177777777796</v>
      </c>
      <c r="O294">
        <f>+'hidden workings'!$A$21+'hidden workings'!$C$21*J294+'hidden workings'!$E$21*J294^2+'hidden workings'!$G$21/J294</f>
        <v>45.050057838660734</v>
      </c>
      <c r="P294">
        <f>IF(J294&lt;Monopoly!$C$17,Monopoly!$C$18,0)</f>
        <v>0</v>
      </c>
      <c r="R294">
        <f>IF(Monopoly!$C$17&gt;J294,MIN(P294,Monopoly!$C$22),0)</f>
        <v>0</v>
      </c>
      <c r="S294">
        <f>IF(Monopoly!$C$17&gt;J294,MAX(Monopoly!$C$22-P294,0),0)</f>
        <v>0</v>
      </c>
      <c r="T294">
        <f>IF(Monopoly!$C$17&gt;J294,MAX(P294-Monopoly!$C$22,0),0)</f>
        <v>0</v>
      </c>
      <c r="U294">
        <f>IF(Monopoly!$C$17=0,IF($J294&lt;'hidden workings'!$C$9,'hidden workings'!$D$9,N294),0)</f>
        <v>0</v>
      </c>
      <c r="V294">
        <f>IF(AND(Monopoly!$C$17=0,$J294&lt;'hidden workings'!$C$9),'hidden workings'!$E$9-'hidden workings'!$D$9,0)</f>
        <v>0</v>
      </c>
      <c r="W294">
        <f>+Monopoly!$C$10+Monopoly!$C$11*J294</f>
        <v>31.59999999999971</v>
      </c>
      <c r="X294">
        <f>+Monopoly!$C$10+2*Monopoly!$C$11*J294</f>
        <v>-26.80000000000058</v>
      </c>
    </row>
    <row r="295" spans="10:24" ht="12.75">
      <c r="J295">
        <f t="shared" si="5"/>
        <v>58.60000000000029</v>
      </c>
      <c r="K295">
        <f>+'hidden workings'!$A$13+'hidden workings'!$C$13*J295+'hidden workings'!$E$13*J295^2+'hidden workings'!$G$13*J295^3</f>
        <v>2646.1384000000226</v>
      </c>
      <c r="L295">
        <f>+'hidden workings'!$A$15+'hidden workings'!$C$15*J295+'hidden workings'!$E$15*J295^2+'hidden workings'!$G$15*J295^3</f>
        <v>76.33200000000073</v>
      </c>
      <c r="M295">
        <f>+'hidden workings'!$A$17+'hidden workings'!$C$17*J295+'hidden workings'!$E$17*J295^2+'hidden workings'!$G$17*J295^3</f>
        <v>2290.582844444467</v>
      </c>
      <c r="N295">
        <f>+'hidden workings'!$A$19+'hidden workings'!$C$19*J295+'hidden workings'!$E$19*J295^2+'hidden workings'!$G$19*J295^3</f>
        <v>39.088444444444626</v>
      </c>
      <c r="O295">
        <f>+'hidden workings'!$A$21+'hidden workings'!$C$21*J295+'hidden workings'!$E$21*J295^2+'hidden workings'!$G$21/J295</f>
        <v>45.155945392491624</v>
      </c>
      <c r="P295">
        <f>IF(J295&lt;Monopoly!$C$17,Monopoly!$C$18,0)</f>
        <v>0</v>
      </c>
      <c r="R295">
        <f>IF(Monopoly!$C$17&gt;J295,MIN(P295,Monopoly!$C$22),0)</f>
        <v>0</v>
      </c>
      <c r="S295">
        <f>IF(Monopoly!$C$17&gt;J295,MAX(Monopoly!$C$22-P295,0),0)</f>
        <v>0</v>
      </c>
      <c r="T295">
        <f>IF(Monopoly!$C$17&gt;J295,MAX(P295-Monopoly!$C$22,0),0)</f>
        <v>0</v>
      </c>
      <c r="U295">
        <f>IF(Monopoly!$C$17=0,IF($J295&lt;'hidden workings'!$C$9,'hidden workings'!$D$9,N295),0)</f>
        <v>0</v>
      </c>
      <c r="V295">
        <f>IF(AND(Monopoly!$C$17=0,$J295&lt;'hidden workings'!$C$9),'hidden workings'!$E$9-'hidden workings'!$D$9,0)</f>
        <v>0</v>
      </c>
      <c r="W295">
        <f>+Monopoly!$C$10+Monopoly!$C$11*J295</f>
        <v>31.399999999999707</v>
      </c>
      <c r="X295">
        <f>+Monopoly!$C$10+2*Monopoly!$C$11*J295</f>
        <v>-27.200000000000585</v>
      </c>
    </row>
    <row r="296" spans="10:24" ht="12.75">
      <c r="J296">
        <f t="shared" si="5"/>
        <v>58.800000000000296</v>
      </c>
      <c r="K296">
        <f>+'hidden workings'!$A$13+'hidden workings'!$C$13*J296+'hidden workings'!$E$13*J296^2+'hidden workings'!$G$13*J296^3</f>
        <v>2661.4563555555783</v>
      </c>
      <c r="L296">
        <f>+'hidden workings'!$A$15+'hidden workings'!$C$15*J296+'hidden workings'!$E$15*J296^2+'hidden workings'!$G$15*J296^3</f>
        <v>76.84800000000075</v>
      </c>
      <c r="M296">
        <f>+'hidden workings'!$A$17+'hidden workings'!$C$17*J296+'hidden workings'!$E$17*J296^2+'hidden workings'!$G$17*J296^3</f>
        <v>2305.9008000000226</v>
      </c>
      <c r="N296">
        <f>+'hidden workings'!$A$19+'hidden workings'!$C$19*J296+'hidden workings'!$E$19*J296^2+'hidden workings'!$G$19*J296^3</f>
        <v>39.216000000000186</v>
      </c>
      <c r="O296">
        <f>+'hidden workings'!$A$21+'hidden workings'!$C$21*J296+'hidden workings'!$E$21*J296^2+'hidden workings'!$G$21/J296</f>
        <v>45.26286318972049</v>
      </c>
      <c r="P296">
        <f>IF(J296&lt;Monopoly!$C$17,Monopoly!$C$18,0)</f>
        <v>0</v>
      </c>
      <c r="R296">
        <f>IF(Monopoly!$C$17&gt;J296,MIN(P296,Monopoly!$C$22),0)</f>
        <v>0</v>
      </c>
      <c r="S296">
        <f>IF(Monopoly!$C$17&gt;J296,MAX(Monopoly!$C$22-P296,0),0)</f>
        <v>0</v>
      </c>
      <c r="T296">
        <f>IF(Monopoly!$C$17&gt;J296,MAX(P296-Monopoly!$C$22,0),0)</f>
        <v>0</v>
      </c>
      <c r="U296">
        <f>IF(Monopoly!$C$17=0,IF($J296&lt;'hidden workings'!$C$9,'hidden workings'!$D$9,N296),0)</f>
        <v>0</v>
      </c>
      <c r="V296">
        <f>IF(AND(Monopoly!$C$17=0,$J296&lt;'hidden workings'!$C$9),'hidden workings'!$E$9-'hidden workings'!$D$9,0)</f>
        <v>0</v>
      </c>
      <c r="W296">
        <f>+Monopoly!$C$10+Monopoly!$C$11*J296</f>
        <v>31.199999999999704</v>
      </c>
      <c r="X296">
        <f>+Monopoly!$C$10+2*Monopoly!$C$11*J296</f>
        <v>-27.60000000000059</v>
      </c>
    </row>
    <row r="297" spans="10:24" ht="12.75">
      <c r="J297">
        <f t="shared" si="5"/>
        <v>59.0000000000003</v>
      </c>
      <c r="K297">
        <f>+'hidden workings'!$A$13+'hidden workings'!$C$13*J297+'hidden workings'!$E$13*J297^2+'hidden workings'!$G$13*J297^3</f>
        <v>2676.877777777801</v>
      </c>
      <c r="L297">
        <f>+'hidden workings'!$A$15+'hidden workings'!$C$15*J297+'hidden workings'!$E$15*J297^2+'hidden workings'!$G$15*J297^3</f>
        <v>77.36666666666743</v>
      </c>
      <c r="M297">
        <f>+'hidden workings'!$A$17+'hidden workings'!$C$17*J297+'hidden workings'!$E$17*J297^2+'hidden workings'!$G$17*J297^3</f>
        <v>2321.3222222222453</v>
      </c>
      <c r="N297">
        <f>+'hidden workings'!$A$19+'hidden workings'!$C$19*J297+'hidden workings'!$E$19*J297^2+'hidden workings'!$G$19*J297^3</f>
        <v>39.34444444444463</v>
      </c>
      <c r="O297">
        <f>+'hidden workings'!$A$21+'hidden workings'!$C$21*J297+'hidden workings'!$E$21*J297^2+'hidden workings'!$G$21/J297</f>
        <v>45.37080979284385</v>
      </c>
      <c r="P297">
        <f>IF(J297&lt;Monopoly!$C$17,Monopoly!$C$18,0)</f>
        <v>0</v>
      </c>
      <c r="R297">
        <f>IF(Monopoly!$C$17&gt;J297,MIN(P297,Monopoly!$C$22),0)</f>
        <v>0</v>
      </c>
      <c r="S297">
        <f>IF(Monopoly!$C$17&gt;J297,MAX(Monopoly!$C$22-P297,0),0)</f>
        <v>0</v>
      </c>
      <c r="T297">
        <f>IF(Monopoly!$C$17&gt;J297,MAX(P297-Monopoly!$C$22,0),0)</f>
        <v>0</v>
      </c>
      <c r="U297">
        <f>IF(Monopoly!$C$17=0,IF($J297&lt;'hidden workings'!$C$9,'hidden workings'!$D$9,N297),0)</f>
        <v>0</v>
      </c>
      <c r="V297">
        <f>IF(AND(Monopoly!$C$17=0,$J297&lt;'hidden workings'!$C$9),'hidden workings'!$E$9-'hidden workings'!$D$9,0)</f>
        <v>0</v>
      </c>
      <c r="W297">
        <f>+Monopoly!$C$10+Monopoly!$C$11*J297</f>
        <v>30.9999999999997</v>
      </c>
      <c r="X297">
        <f>+Monopoly!$C$10+2*Monopoly!$C$11*J297</f>
        <v>-28.000000000000597</v>
      </c>
    </row>
    <row r="298" spans="10:24" ht="12.75">
      <c r="J298">
        <f t="shared" si="5"/>
        <v>59.2000000000003</v>
      </c>
      <c r="K298">
        <f>+'hidden workings'!$A$13+'hidden workings'!$C$13*J298+'hidden workings'!$E$13*J298^2+'hidden workings'!$G$13*J298^3</f>
        <v>2692.403200000023</v>
      </c>
      <c r="L298">
        <f>+'hidden workings'!$A$15+'hidden workings'!$C$15*J298+'hidden workings'!$E$15*J298^2+'hidden workings'!$G$15*J298^3</f>
        <v>77.88800000000077</v>
      </c>
      <c r="M298">
        <f>+'hidden workings'!$A$17+'hidden workings'!$C$17*J298+'hidden workings'!$E$17*J298^2+'hidden workings'!$G$17*J298^3</f>
        <v>2336.8476444444673</v>
      </c>
      <c r="N298">
        <f>+'hidden workings'!$A$19+'hidden workings'!$C$19*J298+'hidden workings'!$E$19*J298^2+'hidden workings'!$G$19*J298^3</f>
        <v>39.47377777777797</v>
      </c>
      <c r="O298">
        <f>+'hidden workings'!$A$21+'hidden workings'!$C$21*J298+'hidden workings'!$E$21*J298^2+'hidden workings'!$G$21/J298</f>
        <v>45.479783783783944</v>
      </c>
      <c r="P298">
        <f>IF(J298&lt;Monopoly!$C$17,Monopoly!$C$18,0)</f>
        <v>0</v>
      </c>
      <c r="R298">
        <f>IF(Monopoly!$C$17&gt;J298,MIN(P298,Monopoly!$C$22),0)</f>
        <v>0</v>
      </c>
      <c r="S298">
        <f>IF(Monopoly!$C$17&gt;J298,MAX(Monopoly!$C$22-P298,0),0)</f>
        <v>0</v>
      </c>
      <c r="T298">
        <f>IF(Monopoly!$C$17&gt;J298,MAX(P298-Monopoly!$C$22,0),0)</f>
        <v>0</v>
      </c>
      <c r="U298">
        <f>IF(Monopoly!$C$17=0,IF($J298&lt;'hidden workings'!$C$9,'hidden workings'!$D$9,N298),0)</f>
        <v>0</v>
      </c>
      <c r="V298">
        <f>IF(AND(Monopoly!$C$17=0,$J298&lt;'hidden workings'!$C$9),'hidden workings'!$E$9-'hidden workings'!$D$9,0)</f>
        <v>0</v>
      </c>
      <c r="W298">
        <f>+Monopoly!$C$10+Monopoly!$C$11*J298</f>
        <v>30.7999999999997</v>
      </c>
      <c r="X298">
        <f>+Monopoly!$C$10+2*Monopoly!$C$11*J298</f>
        <v>-28.400000000000603</v>
      </c>
    </row>
    <row r="299" spans="10:24" ht="12.75">
      <c r="J299">
        <f t="shared" si="5"/>
        <v>59.400000000000304</v>
      </c>
      <c r="K299">
        <f>+'hidden workings'!$A$13+'hidden workings'!$C$13*J299+'hidden workings'!$E$13*J299^2+'hidden workings'!$G$13*J299^3</f>
        <v>2708.0331555555795</v>
      </c>
      <c r="L299">
        <f>+'hidden workings'!$A$15+'hidden workings'!$C$15*J299+'hidden workings'!$E$15*J299^2+'hidden workings'!$G$15*J299^3</f>
        <v>78.41200000000079</v>
      </c>
      <c r="M299">
        <f>+'hidden workings'!$A$17+'hidden workings'!$C$17*J299+'hidden workings'!$E$17*J299^2+'hidden workings'!$G$17*J299^3</f>
        <v>2352.477600000024</v>
      </c>
      <c r="N299">
        <f>+'hidden workings'!$A$19+'hidden workings'!$C$19*J299+'hidden workings'!$E$19*J299^2+'hidden workings'!$G$19*J299^3</f>
        <v>39.60400000000019</v>
      </c>
      <c r="O299">
        <f>+'hidden workings'!$A$21+'hidden workings'!$C$21*J299+'hidden workings'!$E$21*J299^2+'hidden workings'!$G$21/J299</f>
        <v>45.589783763561705</v>
      </c>
      <c r="P299">
        <f>IF(J299&lt;Monopoly!$C$17,Monopoly!$C$18,0)</f>
        <v>0</v>
      </c>
      <c r="R299">
        <f>IF(Monopoly!$C$17&gt;J299,MIN(P299,Monopoly!$C$22),0)</f>
        <v>0</v>
      </c>
      <c r="S299">
        <f>IF(Monopoly!$C$17&gt;J299,MAX(Monopoly!$C$22-P299,0),0)</f>
        <v>0</v>
      </c>
      <c r="T299">
        <f>IF(Monopoly!$C$17&gt;J299,MAX(P299-Monopoly!$C$22,0),0)</f>
        <v>0</v>
      </c>
      <c r="U299">
        <f>IF(Monopoly!$C$17=0,IF($J299&lt;'hidden workings'!$C$9,'hidden workings'!$D$9,N299),0)</f>
        <v>0</v>
      </c>
      <c r="V299">
        <f>IF(AND(Monopoly!$C$17=0,$J299&lt;'hidden workings'!$C$9),'hidden workings'!$E$9-'hidden workings'!$D$9,0)</f>
        <v>0</v>
      </c>
      <c r="W299">
        <f>+Monopoly!$C$10+Monopoly!$C$11*J299</f>
        <v>30.599999999999696</v>
      </c>
      <c r="X299">
        <f>+Monopoly!$C$10+2*Monopoly!$C$11*J299</f>
        <v>-28.80000000000061</v>
      </c>
    </row>
    <row r="300" spans="10:24" ht="12.75">
      <c r="J300">
        <f t="shared" si="5"/>
        <v>59.60000000000031</v>
      </c>
      <c r="K300">
        <f>+'hidden workings'!$A$13+'hidden workings'!$C$13*J300+'hidden workings'!$E$13*J300^2+'hidden workings'!$G$13*J300^3</f>
        <v>2723.7681777778016</v>
      </c>
      <c r="L300">
        <f>+'hidden workings'!$A$15+'hidden workings'!$C$15*J300+'hidden workings'!$E$15*J300^2+'hidden workings'!$G$15*J300^3</f>
        <v>78.93866666666747</v>
      </c>
      <c r="M300">
        <f>+'hidden workings'!$A$17+'hidden workings'!$C$17*J300+'hidden workings'!$E$17*J300^2+'hidden workings'!$G$17*J300^3</f>
        <v>2368.212622222246</v>
      </c>
      <c r="N300">
        <f>+'hidden workings'!$A$19+'hidden workings'!$C$19*J300+'hidden workings'!$E$19*J300^2+'hidden workings'!$G$19*J300^3</f>
        <v>39.735111111111316</v>
      </c>
      <c r="O300">
        <f>+'hidden workings'!$A$21+'hidden workings'!$C$21*J300+'hidden workings'!$E$21*J300^2+'hidden workings'!$G$21/J300</f>
        <v>45.70080835197631</v>
      </c>
      <c r="P300">
        <f>IF(J300&lt;Monopoly!$C$17,Monopoly!$C$18,0)</f>
        <v>0</v>
      </c>
      <c r="R300">
        <f>IF(Monopoly!$C$17&gt;J300,MIN(P300,Monopoly!$C$22),0)</f>
        <v>0</v>
      </c>
      <c r="S300">
        <f>IF(Monopoly!$C$17&gt;J300,MAX(Monopoly!$C$22-P300,0),0)</f>
        <v>0</v>
      </c>
      <c r="T300">
        <f>IF(Monopoly!$C$17&gt;J300,MAX(P300-Monopoly!$C$22,0),0)</f>
        <v>0</v>
      </c>
      <c r="U300">
        <f>IF(Monopoly!$C$17=0,IF($J300&lt;'hidden workings'!$C$9,'hidden workings'!$D$9,N300),0)</f>
        <v>0</v>
      </c>
      <c r="V300">
        <f>IF(AND(Monopoly!$C$17=0,$J300&lt;'hidden workings'!$C$9),'hidden workings'!$E$9-'hidden workings'!$D$9,0)</f>
        <v>0</v>
      </c>
      <c r="W300">
        <f>+Monopoly!$C$10+Monopoly!$C$11*J300</f>
        <v>30.399999999999693</v>
      </c>
      <c r="X300">
        <f>+Monopoly!$C$10+2*Monopoly!$C$11*J300</f>
        <v>-29.200000000000614</v>
      </c>
    </row>
    <row r="301" spans="10:24" ht="12.75">
      <c r="J301">
        <f t="shared" si="5"/>
        <v>59.80000000000031</v>
      </c>
      <c r="K301">
        <f>+'hidden workings'!$A$13+'hidden workings'!$C$13*J301+'hidden workings'!$E$13*J301^2+'hidden workings'!$G$13*J301^3</f>
        <v>2739.6088000000245</v>
      </c>
      <c r="L301">
        <f>+'hidden workings'!$A$15+'hidden workings'!$C$15*J301+'hidden workings'!$E$15*J301^2+'hidden workings'!$G$15*J301^3</f>
        <v>79.46800000000081</v>
      </c>
      <c r="M301">
        <f>+'hidden workings'!$A$17+'hidden workings'!$C$17*J301+'hidden workings'!$E$17*J301^2+'hidden workings'!$G$17*J301^3</f>
        <v>2384.053244444469</v>
      </c>
      <c r="N301">
        <f>+'hidden workings'!$A$19+'hidden workings'!$C$19*J301+'hidden workings'!$E$19*J301^2+'hidden workings'!$G$19*J301^3</f>
        <v>39.86711111111131</v>
      </c>
      <c r="O301">
        <f>+'hidden workings'!$A$21+'hidden workings'!$C$21*J301+'hidden workings'!$E$21*J301^2+'hidden workings'!$G$21/J301</f>
        <v>45.812856187291146</v>
      </c>
      <c r="P301">
        <f>IF(J301&lt;Monopoly!$C$17,Monopoly!$C$18,0)</f>
        <v>0</v>
      </c>
      <c r="R301">
        <f>IF(Monopoly!$C$17&gt;J301,MIN(P301,Monopoly!$C$22),0)</f>
        <v>0</v>
      </c>
      <c r="S301">
        <f>IF(Monopoly!$C$17&gt;J301,MAX(Monopoly!$C$22-P301,0),0)</f>
        <v>0</v>
      </c>
      <c r="T301">
        <f>IF(Monopoly!$C$17&gt;J301,MAX(P301-Monopoly!$C$22,0),0)</f>
        <v>0</v>
      </c>
      <c r="U301">
        <f>IF(Monopoly!$C$17=0,IF($J301&lt;'hidden workings'!$C$9,'hidden workings'!$D$9,N301),0)</f>
        <v>0</v>
      </c>
      <c r="V301">
        <f>IF(AND(Monopoly!$C$17=0,$J301&lt;'hidden workings'!$C$9),'hidden workings'!$E$9-'hidden workings'!$D$9,0)</f>
        <v>0</v>
      </c>
      <c r="W301">
        <f>+Monopoly!$C$10+Monopoly!$C$11*J301</f>
        <v>30.19999999999969</v>
      </c>
      <c r="X301">
        <f>+Monopoly!$C$10+2*Monopoly!$C$11*J301</f>
        <v>-29.60000000000062</v>
      </c>
    </row>
    <row r="302" spans="10:22" ht="12.75">
      <c r="J302">
        <f t="shared" si="5"/>
        <v>60.00000000000031</v>
      </c>
      <c r="K302">
        <f>+'hidden workings'!$A$13+'hidden workings'!$C$13*J302+'hidden workings'!$E$13*J302^2+'hidden workings'!$G$13*J302^3</f>
        <v>2755.555555555581</v>
      </c>
      <c r="L302">
        <f>+'hidden workings'!$A$15+'hidden workings'!$C$15*J302+'hidden workings'!$E$15*J302^2+'hidden workings'!$G$15*J302^3</f>
        <v>80.00000000000081</v>
      </c>
      <c r="M302">
        <f>+'hidden workings'!$A$17+'hidden workings'!$C$17*J302+'hidden workings'!$E$17*J302^2+'hidden workings'!$G$17*J302^3</f>
        <v>2400.0000000000255</v>
      </c>
      <c r="N302">
        <f>+'hidden workings'!$A$19+'hidden workings'!$C$19*J302+'hidden workings'!$E$19*J302^2+'hidden workings'!$G$19*J302^3</f>
        <v>40.000000000000206</v>
      </c>
      <c r="O302">
        <f>+'hidden workings'!$A$21+'hidden workings'!$C$21*J302+'hidden workings'!$E$21*J302^2+'hidden workings'!$G$21/J302</f>
        <v>45.9259259259261</v>
      </c>
      <c r="P302">
        <f>IF(J302&lt;Monopoly!$C$17,Monopoly!$C$18,0)</f>
        <v>0</v>
      </c>
      <c r="R302">
        <f>IF(Monopoly!$C$17&gt;J302,MIN(P302,Monopoly!$C$22),0)</f>
        <v>0</v>
      </c>
      <c r="S302">
        <f>IF(Monopoly!$C$17&gt;J302,MAX(Monopoly!$C$22-P302,0),0)</f>
        <v>0</v>
      </c>
      <c r="T302">
        <f>IF(Monopoly!$C$17&gt;J302,MAX(P302-Monopoly!$C$22,0),0)</f>
        <v>0</v>
      </c>
      <c r="U302">
        <f>IF(Monopoly!$C$17=0,IF($J302&lt;'hidden workings'!$C$9,'hidden workings'!$D$9,N302),0)</f>
        <v>0</v>
      </c>
      <c r="V302">
        <f>IF(AND(Monopoly!$C$17=0,$J302&lt;'hidden workings'!$C$9),'hidden workings'!$E$9-'hidden workings'!$D$9,0)</f>
        <v>0</v>
      </c>
    </row>
    <row r="303" spans="10:22" ht="12.75">
      <c r="J303">
        <v>60</v>
      </c>
      <c r="K303">
        <f>+'hidden workings'!$A$13+'hidden workings'!$C$13*J303+'hidden workings'!$E$13*J303^2+'hidden workings'!$G$13*J303^3</f>
        <v>2755.555555555555</v>
      </c>
      <c r="L303">
        <f>+'hidden workings'!$A$15+'hidden workings'!$C$15*J303+'hidden workings'!$E$15*J303^2+'hidden workings'!$G$15*J303^3</f>
        <v>79.99999999999999</v>
      </c>
      <c r="M303">
        <f>+'hidden workings'!$A$17+'hidden workings'!$C$17*J303+'hidden workings'!$E$17*J303^2+'hidden workings'!$G$17*J303^3</f>
        <v>2399.9999999999995</v>
      </c>
      <c r="N303">
        <f>+'hidden workings'!$A$19+'hidden workings'!$C$19*J303+'hidden workings'!$E$19*J303^2+'hidden workings'!$G$19*J303^3</f>
        <v>39.99999999999999</v>
      </c>
      <c r="O303">
        <f>+'hidden workings'!$A$21+'hidden workings'!$C$21*J303+'hidden workings'!$E$21*J303^2+'hidden workings'!$G$21/J303</f>
        <v>45.925925925925924</v>
      </c>
      <c r="P303">
        <f>IF(J303&lt;Monopoly!$C$17,Monopoly!$C$18,0)</f>
        <v>0</v>
      </c>
      <c r="R303">
        <f>IF(Monopoly!$C$17&gt;J303,MIN(P303,Monopoly!$C$22),0)</f>
        <v>0</v>
      </c>
      <c r="S303">
        <f>IF(Monopoly!$C$17&gt;J303,MAX(Monopoly!$C$22-P303,0),0)</f>
        <v>0</v>
      </c>
      <c r="T303">
        <f>IF(Monopoly!$C$17&gt;J303,MAX(P303-Monopoly!$C$22,0),0)</f>
        <v>0</v>
      </c>
      <c r="U303">
        <f>IF(Monopoly!$C$17=0,IF($J303&lt;'hidden workings'!$C$9,'hidden workings'!$D$9,N303),0)</f>
        <v>0</v>
      </c>
      <c r="V303">
        <f>IF(AND(Monopoly!$C$17=0,$J303&lt;'hidden workings'!$C$9),'hidden workings'!$E$9-'hidden workings'!$D$9,0)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00390625" style="0" customWidth="1"/>
    <col min="2" max="2" width="9.421875" style="0" customWidth="1"/>
    <col min="5" max="5" width="6.7109375" style="0" customWidth="1"/>
    <col min="6" max="6" width="10.421875" style="0" customWidth="1"/>
    <col min="7" max="7" width="7.28125" style="0" customWidth="1"/>
  </cols>
  <sheetData>
    <row r="1" spans="1:8" ht="12.75">
      <c r="A1" t="s">
        <v>48</v>
      </c>
      <c r="F1" t="s">
        <v>45</v>
      </c>
      <c r="G1" s="8" t="s">
        <v>46</v>
      </c>
      <c r="H1" t="s">
        <v>47</v>
      </c>
    </row>
    <row r="2" ht="12.75">
      <c r="A2" t="s">
        <v>25</v>
      </c>
    </row>
    <row r="3" spans="1:2" ht="12.75">
      <c r="A3" t="s">
        <v>26</v>
      </c>
      <c r="B3" s="8">
        <v>30</v>
      </c>
    </row>
    <row r="4" spans="1:2" ht="12.75">
      <c r="A4" t="s">
        <v>27</v>
      </c>
      <c r="B4" s="9">
        <v>30</v>
      </c>
    </row>
    <row r="6" ht="12.75">
      <c r="A6" t="s">
        <v>28</v>
      </c>
    </row>
    <row r="7" spans="1:4" ht="12.75">
      <c r="A7" t="s">
        <v>26</v>
      </c>
      <c r="B7" s="8">
        <v>40</v>
      </c>
      <c r="C7" s="2">
        <f>IF(B7&lt;=B3,"must be &gt;","")</f>
      </c>
      <c r="D7" s="3">
        <f>IF(B7&lt;=B3,B3,"")</f>
      </c>
    </row>
    <row r="8" spans="1:4" ht="12.75">
      <c r="A8" t="s">
        <v>29</v>
      </c>
      <c r="B8" s="9">
        <v>40</v>
      </c>
      <c r="C8" s="2">
        <f>IF(B8&lt;=B4,"must be &gt;","")</f>
      </c>
      <c r="D8" s="4">
        <f>IF(B8&lt;=B4,B4,"")</f>
      </c>
    </row>
    <row r="9" ht="12.75">
      <c r="D9" s="2">
        <f>IF($C$11&lt;0,"","slope")</f>
      </c>
    </row>
    <row r="10" spans="1:4" ht="12.75">
      <c r="A10" t="s">
        <v>33</v>
      </c>
      <c r="C10" s="10">
        <v>90</v>
      </c>
      <c r="D10" s="2">
        <f>IF($C$11&lt;0,"","must be")</f>
      </c>
    </row>
    <row r="11" spans="1:4" ht="12.75">
      <c r="A11" t="s">
        <v>34</v>
      </c>
      <c r="C11" s="8">
        <v>-1</v>
      </c>
      <c r="D11" s="2">
        <f>IF($C$11&lt;0,"","&lt; 0 !")</f>
      </c>
    </row>
    <row r="12" spans="1:4" ht="12.75">
      <c r="A12" s="2">
        <f>IF('hidden workings'!E31&lt;0,"the spreadsheet can't cope with demand","")</f>
      </c>
      <c r="D12" s="2"/>
    </row>
    <row r="13" spans="1:4" ht="12.75">
      <c r="A13" s="2">
        <f>IF('hidden workings'!E31&lt;0,"so far left that MR doesn't cut MC","")</f>
      </c>
      <c r="C13" s="3"/>
      <c r="D13" s="1"/>
    </row>
    <row r="14" spans="1:3" ht="12.75">
      <c r="A14" t="s">
        <v>35</v>
      </c>
      <c r="C14">
        <f>+(-'hidden workings'!C29+SQRT('hidden workings'!C29^2-4*'hidden workings'!E29*('hidden workings'!A29)))/(2*'hidden workings'!E29)</f>
        <v>30.000000000000007</v>
      </c>
    </row>
    <row r="15" spans="1:3" ht="12.75">
      <c r="A15" t="s">
        <v>39</v>
      </c>
      <c r="C15" s="6">
        <f>+C10+C11*C14</f>
        <v>59.99999999999999</v>
      </c>
    </row>
    <row r="17" spans="1:3" ht="12.75">
      <c r="A17" t="s">
        <v>44</v>
      </c>
      <c r="C17" s="8">
        <v>30</v>
      </c>
    </row>
    <row r="18" spans="1:3" ht="12.75">
      <c r="A18" t="s">
        <v>30</v>
      </c>
      <c r="C18" s="6">
        <f>+C10+C11*C17</f>
        <v>60</v>
      </c>
    </row>
    <row r="19" ht="12.75">
      <c r="A19" s="2"/>
    </row>
    <row r="20" spans="1:3" ht="12.75">
      <c r="A20" t="s">
        <v>5</v>
      </c>
      <c r="C20">
        <f>+'hidden workings'!$A$15+'hidden workings'!$C$15*C17+'hidden workings'!$E$15*C17^2+'hidden workings'!$G$15*C17^3</f>
        <v>29.999999999999993</v>
      </c>
    </row>
    <row r="21" spans="1:3" ht="12.75">
      <c r="A21" t="s">
        <v>8</v>
      </c>
      <c r="C21">
        <f>+'hidden workings'!$A$19+'hidden workings'!$C$19*C17+'hidden workings'!$E$19*C17^2+'hidden workings'!$G$19*C17^3</f>
        <v>29.999999999999996</v>
      </c>
    </row>
    <row r="22" spans="1:3" ht="12.75">
      <c r="A22" t="s">
        <v>9</v>
      </c>
      <c r="C22">
        <f>IF(C17=0,"NA",+'hidden workings'!$A$21+'hidden workings'!$C$21*C17+'hidden workings'!$E$21*C17^2+'hidden workings'!$G$21/C17)</f>
        <v>41.851851851851855</v>
      </c>
    </row>
    <row r="23" spans="1:3" ht="12.75">
      <c r="A23" t="s">
        <v>20</v>
      </c>
      <c r="C23">
        <f>IF(C17=0,-'hidden workings'!A13,+C17*(C15-C22))</f>
        <v>544.4444444444441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green</dc:creator>
  <cp:keywords/>
  <dc:description/>
  <cp:lastModifiedBy>Richard Green</cp:lastModifiedBy>
  <cp:lastPrinted>2001-08-15T17:20:12Z</cp:lastPrinted>
  <dcterms:created xsi:type="dcterms:W3CDTF">2000-07-19T14:24:21Z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