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charts/chart1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7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8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9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8.xml" ContentType="application/vnd.openxmlformats-officedocument.drawing+xml"/>
  <Override PartName="/xl/charts/chart20.xml" ContentType="application/vnd.openxmlformats-officedocument.drawingml.chart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0.xml" ContentType="application/vnd.openxmlformats-officedocument.drawing+xml"/>
  <Override PartName="/xl/charts/chart22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1.xml" ContentType="application/vnd.openxmlformats-officedocument.drawing+xml"/>
  <Override PartName="/xl/charts/chart23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s\filestore\EFIM\shared\Economics_Network\Web site\"/>
    </mc:Choice>
  </mc:AlternateContent>
  <xr:revisionPtr revIDLastSave="0" documentId="13_ncr:1_{0C60B274-3086-4DB3-AADA-BA34A64291FE}" xr6:coauthVersionLast="34" xr6:coauthVersionMax="34" xr10:uidLastSave="{00000000-0000-0000-0000-000000000000}"/>
  <bookViews>
    <workbookView xWindow="120" yWindow="150" windowWidth="24915" windowHeight="12075" firstSheet="1" activeTab="8" xr2:uid="{00000000-000D-0000-FFFF-FFFF00000000}"/>
  </bookViews>
  <sheets>
    <sheet name="All financial institutions" sheetId="9" r:id="rId1"/>
    <sheet name="Summary" sheetId="10" r:id="rId2"/>
    <sheet name="Final Data" sheetId="2" r:id="rId3"/>
    <sheet name="Bof E Stats" sheetId="1" r:id="rId4"/>
    <sheet name="Total Lending" sheetId="8" r:id="rId5"/>
    <sheet name="GDP" sheetId="3" r:id="rId6"/>
    <sheet name="Money Supply" sheetId="13" r:id="rId7"/>
    <sheet name="Quantitative Easing" sheetId="4" r:id="rId8"/>
    <sheet name="House Prices" sheetId="5" r:id="rId9"/>
    <sheet name="Rent" sheetId="15" r:id="rId10"/>
    <sheet name="CPI Inflation" sheetId="16" r:id="rId11"/>
    <sheet name="GDP data" sheetId="6" r:id="rId12"/>
    <sheet name="Interest Rates" sheetId="7" r:id="rId13"/>
    <sheet name="M4" sheetId="11" r:id="rId14"/>
    <sheet name="CPI, rents and house prices" sheetId="17" r:id="rId15"/>
    <sheet name="Inflation versus wage growth" sheetId="18" r:id="rId16"/>
    <sheet name="Growth in private rents" sheetId="14" r:id="rId17"/>
    <sheet name="Sheet1" sheetId="12" r:id="rId18"/>
  </sheets>
  <calcPr calcId="179021"/>
</workbook>
</file>

<file path=xl/calcChain.xml><?xml version="1.0" encoding="utf-8"?>
<calcChain xmlns="http://schemas.openxmlformats.org/spreadsheetml/2006/main">
  <c r="G7" i="18" l="1"/>
  <c r="G8" i="18"/>
  <c r="G9" i="18"/>
  <c r="G10" i="18"/>
  <c r="G11" i="18"/>
  <c r="G12" i="18"/>
  <c r="G13" i="18"/>
  <c r="G14" i="18"/>
  <c r="G15" i="18"/>
  <c r="G16" i="18"/>
  <c r="G17" i="18"/>
  <c r="G18" i="18"/>
  <c r="G19" i="18"/>
  <c r="G20" i="18"/>
  <c r="G21" i="18"/>
  <c r="G22" i="18"/>
  <c r="G6" i="18"/>
  <c r="Y5" i="5"/>
  <c r="Y6" i="5"/>
  <c r="Y7" i="5"/>
  <c r="Y8" i="5"/>
  <c r="Y9" i="5"/>
  <c r="Y10" i="5"/>
  <c r="Y11" i="5"/>
  <c r="Y12" i="5"/>
  <c r="Y13" i="5"/>
  <c r="Y4" i="5"/>
  <c r="F22" i="18" l="1"/>
  <c r="F21" i="18"/>
  <c r="F20" i="18"/>
  <c r="F19" i="18"/>
  <c r="F18" i="18"/>
  <c r="F17" i="18"/>
  <c r="F16" i="18"/>
  <c r="F15" i="18"/>
  <c r="F14" i="18"/>
  <c r="F13" i="18"/>
  <c r="F12" i="18"/>
  <c r="F11" i="18"/>
  <c r="F10" i="18"/>
  <c r="F9" i="18"/>
  <c r="F8" i="18"/>
  <c r="F7" i="18"/>
  <c r="F6" i="18"/>
  <c r="C50" i="5" l="1"/>
  <c r="Z51" i="5" s="1"/>
  <c r="J85" i="13"/>
  <c r="J86" i="13"/>
  <c r="F86" i="13"/>
  <c r="H86" i="13"/>
  <c r="B86" i="13"/>
  <c r="G86" i="13" s="1"/>
  <c r="G31" i="9"/>
  <c r="F31" i="9"/>
  <c r="B57" i="9" s="1"/>
  <c r="E31" i="9"/>
  <c r="C57" i="9" s="1"/>
  <c r="C31" i="9"/>
  <c r="B31" i="9"/>
  <c r="E291" i="8"/>
  <c r="E292" i="8"/>
  <c r="E293" i="8"/>
  <c r="E294" i="8"/>
  <c r="E295" i="8"/>
  <c r="E296" i="8"/>
  <c r="E297" i="8"/>
  <c r="E298" i="8"/>
  <c r="E299" i="8"/>
  <c r="E300" i="8"/>
  <c r="E301" i="8"/>
  <c r="E302" i="8"/>
  <c r="E12" i="17" l="1"/>
  <c r="E20" i="17"/>
  <c r="E21" i="17"/>
  <c r="E28" i="17"/>
  <c r="E29" i="17"/>
  <c r="E33" i="17"/>
  <c r="C22" i="5"/>
  <c r="E5" i="17" s="1"/>
  <c r="C23" i="5"/>
  <c r="E6" i="17" s="1"/>
  <c r="C24" i="5"/>
  <c r="E7" i="17" s="1"/>
  <c r="C25" i="5"/>
  <c r="E8" i="17" s="1"/>
  <c r="C6" i="17"/>
  <c r="C7" i="17"/>
  <c r="C8" i="17"/>
  <c r="C9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5" i="17"/>
  <c r="C27" i="5"/>
  <c r="C28" i="5"/>
  <c r="C29" i="5"/>
  <c r="Z30" i="5" s="1"/>
  <c r="C30" i="5"/>
  <c r="Z31" i="5" s="1"/>
  <c r="C31" i="5"/>
  <c r="C32" i="5"/>
  <c r="C33" i="5"/>
  <c r="C34" i="5"/>
  <c r="C35" i="5"/>
  <c r="C36" i="5"/>
  <c r="Z37" i="5" s="1"/>
  <c r="C37" i="5"/>
  <c r="Z38" i="5" s="1"/>
  <c r="C38" i="5"/>
  <c r="Z39" i="5" s="1"/>
  <c r="C39" i="5"/>
  <c r="C40" i="5"/>
  <c r="C41" i="5"/>
  <c r="C42" i="5"/>
  <c r="C43" i="5"/>
  <c r="C44" i="5"/>
  <c r="Z45" i="5" s="1"/>
  <c r="C45" i="5"/>
  <c r="Z46" i="5" s="1"/>
  <c r="C46" i="5"/>
  <c r="Z47" i="5" s="1"/>
  <c r="C47" i="5"/>
  <c r="C48" i="5"/>
  <c r="C49" i="5"/>
  <c r="C26" i="5"/>
  <c r="E9" i="17" s="1"/>
  <c r="E31" i="17" l="1"/>
  <c r="Z49" i="5"/>
  <c r="E23" i="17"/>
  <c r="Z41" i="5"/>
  <c r="E15" i="17"/>
  <c r="Z33" i="5"/>
  <c r="E11" i="17"/>
  <c r="Z29" i="5"/>
  <c r="E30" i="17"/>
  <c r="Z48" i="5"/>
  <c r="E26" i="17"/>
  <c r="Z44" i="5"/>
  <c r="E22" i="17"/>
  <c r="Z40" i="5"/>
  <c r="E18" i="17"/>
  <c r="Z36" i="5"/>
  <c r="E14" i="17"/>
  <c r="Z32" i="5"/>
  <c r="E10" i="17"/>
  <c r="Z28" i="5"/>
  <c r="E25" i="17"/>
  <c r="Z43" i="5"/>
  <c r="E17" i="17"/>
  <c r="Z35" i="5"/>
  <c r="E19" i="17"/>
  <c r="E32" i="17"/>
  <c r="Z50" i="5"/>
  <c r="E24" i="17"/>
  <c r="Z42" i="5"/>
  <c r="E16" i="17"/>
  <c r="Z34" i="5"/>
  <c r="E27" i="17"/>
  <c r="E13" i="17"/>
  <c r="C7" i="15"/>
  <c r="D5" i="17" s="1"/>
  <c r="C8" i="15"/>
  <c r="D6" i="17" s="1"/>
  <c r="C9" i="15"/>
  <c r="D7" i="17" s="1"/>
  <c r="C10" i="15"/>
  <c r="D8" i="17" s="1"/>
  <c r="C11" i="15"/>
  <c r="D9" i="17" s="1"/>
  <c r="C12" i="15"/>
  <c r="D10" i="17" s="1"/>
  <c r="C13" i="15"/>
  <c r="D11" i="17" s="1"/>
  <c r="C14" i="15"/>
  <c r="D12" i="17" s="1"/>
  <c r="C15" i="15"/>
  <c r="D13" i="17" s="1"/>
  <c r="C16" i="15"/>
  <c r="D14" i="17" s="1"/>
  <c r="C17" i="15"/>
  <c r="D15" i="17" s="1"/>
  <c r="C18" i="15"/>
  <c r="D16" i="17" s="1"/>
  <c r="C19" i="15"/>
  <c r="D17" i="17" s="1"/>
  <c r="C20" i="15"/>
  <c r="D18" i="17" s="1"/>
  <c r="C21" i="15"/>
  <c r="D19" i="17" s="1"/>
  <c r="C22" i="15"/>
  <c r="D20" i="17" s="1"/>
  <c r="C23" i="15"/>
  <c r="D21" i="17" s="1"/>
  <c r="C24" i="15"/>
  <c r="D22" i="17" s="1"/>
  <c r="C25" i="15"/>
  <c r="D23" i="17" s="1"/>
  <c r="C26" i="15"/>
  <c r="D24" i="17" s="1"/>
  <c r="C27" i="15"/>
  <c r="D25" i="17" s="1"/>
  <c r="C28" i="15"/>
  <c r="D26" i="17" s="1"/>
  <c r="C29" i="15"/>
  <c r="D27" i="17" s="1"/>
  <c r="C30" i="15"/>
  <c r="D28" i="17" s="1"/>
  <c r="C31" i="15"/>
  <c r="D29" i="17" s="1"/>
  <c r="C32" i="15"/>
  <c r="D30" i="17" s="1"/>
  <c r="C33" i="15"/>
  <c r="D31" i="17" s="1"/>
  <c r="C34" i="15"/>
  <c r="D32" i="17" s="1"/>
  <c r="C35" i="15"/>
  <c r="D33" i="17" s="1"/>
  <c r="C6" i="15"/>
  <c r="O6" i="4" l="1"/>
  <c r="B49" i="7"/>
  <c r="B48" i="7"/>
  <c r="C220" i="11"/>
  <c r="C221" i="11"/>
  <c r="C222" i="11"/>
  <c r="C223" i="11"/>
  <c r="C27" i="3"/>
  <c r="D27" i="3" s="1"/>
  <c r="C4" i="3"/>
  <c r="D4" i="3" s="1"/>
  <c r="C5" i="3"/>
  <c r="D5" i="3" s="1"/>
  <c r="C6" i="3"/>
  <c r="C7" i="3"/>
  <c r="D7" i="3" s="1"/>
  <c r="C8" i="3"/>
  <c r="D8" i="3" s="1"/>
  <c r="C9" i="3"/>
  <c r="D9" i="3" s="1"/>
  <c r="C10" i="3"/>
  <c r="C11" i="3"/>
  <c r="D11" i="3" s="1"/>
  <c r="C12" i="3"/>
  <c r="D12" i="3" s="1"/>
  <c r="C13" i="3"/>
  <c r="D13" i="3" s="1"/>
  <c r="C14" i="3"/>
  <c r="C15" i="3"/>
  <c r="D15" i="3" s="1"/>
  <c r="C16" i="3"/>
  <c r="D16" i="3" s="1"/>
  <c r="C17" i="3"/>
  <c r="D17" i="3" s="1"/>
  <c r="C18" i="3"/>
  <c r="C19" i="3"/>
  <c r="D19" i="3" s="1"/>
  <c r="C20" i="3"/>
  <c r="D20" i="3" s="1"/>
  <c r="C21" i="3"/>
  <c r="D21" i="3" s="1"/>
  <c r="C22" i="3"/>
  <c r="C23" i="3"/>
  <c r="D23" i="3" s="1"/>
  <c r="C24" i="3"/>
  <c r="D24" i="3" s="1"/>
  <c r="C25" i="3"/>
  <c r="D25" i="3" s="1"/>
  <c r="C26" i="3"/>
  <c r="C3" i="3"/>
  <c r="C79" i="6"/>
  <c r="D26" i="3" l="1"/>
  <c r="D22" i="3"/>
  <c r="D18" i="3"/>
  <c r="D14" i="3"/>
  <c r="D10" i="3"/>
  <c r="D6" i="3"/>
  <c r="B27" i="3"/>
  <c r="H30" i="9" s="1"/>
  <c r="F85" i="13" l="1"/>
  <c r="H85" i="13"/>
  <c r="H5" i="13"/>
  <c r="H6" i="13"/>
  <c r="H7" i="13"/>
  <c r="H8" i="13"/>
  <c r="H9" i="13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40" i="13"/>
  <c r="H41" i="13"/>
  <c r="H42" i="13"/>
  <c r="H43" i="13"/>
  <c r="H44" i="13"/>
  <c r="H45" i="13"/>
  <c r="H46" i="13"/>
  <c r="H47" i="13"/>
  <c r="H48" i="13"/>
  <c r="H49" i="13"/>
  <c r="H50" i="13"/>
  <c r="H51" i="13"/>
  <c r="H52" i="13"/>
  <c r="H53" i="13"/>
  <c r="H54" i="13"/>
  <c r="H55" i="13"/>
  <c r="H56" i="13"/>
  <c r="H57" i="13"/>
  <c r="H58" i="13"/>
  <c r="H59" i="13"/>
  <c r="H60" i="13"/>
  <c r="H61" i="13"/>
  <c r="H62" i="13"/>
  <c r="H63" i="13"/>
  <c r="H64" i="13"/>
  <c r="H65" i="13"/>
  <c r="H66" i="13"/>
  <c r="H67" i="13"/>
  <c r="H68" i="13"/>
  <c r="H69" i="13"/>
  <c r="H70" i="13"/>
  <c r="H71" i="13"/>
  <c r="H72" i="13"/>
  <c r="H73" i="13"/>
  <c r="H74" i="13"/>
  <c r="H75" i="13"/>
  <c r="H76" i="13"/>
  <c r="H77" i="13"/>
  <c r="H78" i="13"/>
  <c r="H79" i="13"/>
  <c r="H80" i="13"/>
  <c r="H81" i="13"/>
  <c r="H82" i="13"/>
  <c r="H83" i="13"/>
  <c r="H84" i="13"/>
  <c r="H4" i="13"/>
  <c r="B85" i="13"/>
  <c r="G85" i="13" s="1"/>
  <c r="Q31" i="9" l="1"/>
  <c r="Q30" i="9"/>
  <c r="Q29" i="9"/>
  <c r="Q28" i="9"/>
  <c r="Q27" i="9"/>
  <c r="Q26" i="9"/>
  <c r="Q25" i="9"/>
  <c r="Q24" i="9"/>
  <c r="Q23" i="9"/>
  <c r="Q22" i="9"/>
  <c r="Q21" i="9"/>
  <c r="Q20" i="9"/>
  <c r="Q19" i="9"/>
  <c r="Q18" i="9"/>
  <c r="Q17" i="9"/>
  <c r="Q16" i="9"/>
  <c r="Q15" i="9"/>
  <c r="Q14" i="9"/>
  <c r="Q13" i="9"/>
  <c r="Q12" i="9"/>
  <c r="Q11" i="9"/>
  <c r="B4" i="10"/>
  <c r="B5" i="10" l="1"/>
  <c r="B6" i="10"/>
  <c r="B7" i="10"/>
  <c r="B3" i="10"/>
  <c r="G30" i="2"/>
  <c r="F30" i="2"/>
  <c r="E30" i="2"/>
  <c r="D30" i="2"/>
  <c r="C30" i="2"/>
  <c r="B30" i="2"/>
  <c r="L30" i="2" l="1"/>
  <c r="O31" i="9"/>
  <c r="K30" i="2"/>
  <c r="B2" i="10"/>
  <c r="L31" i="9"/>
  <c r="K31" i="9"/>
  <c r="J84" i="13"/>
  <c r="F84" i="13"/>
  <c r="B84" i="13"/>
  <c r="J83" i="13"/>
  <c r="G83" i="13"/>
  <c r="F83" i="13"/>
  <c r="B83" i="13"/>
  <c r="J82" i="13"/>
  <c r="F82" i="13"/>
  <c r="B82" i="13"/>
  <c r="G82" i="13" s="1"/>
  <c r="J81" i="13"/>
  <c r="F81" i="13"/>
  <c r="B81" i="13"/>
  <c r="G81" i="13" s="1"/>
  <c r="J80" i="13"/>
  <c r="F80" i="13"/>
  <c r="B80" i="13"/>
  <c r="J79" i="13"/>
  <c r="F79" i="13"/>
  <c r="B79" i="13"/>
  <c r="G79" i="13" s="1"/>
  <c r="J78" i="13"/>
  <c r="F78" i="13"/>
  <c r="B78" i="13"/>
  <c r="G78" i="13" s="1"/>
  <c r="J77" i="13"/>
  <c r="G77" i="13"/>
  <c r="F77" i="13"/>
  <c r="B77" i="13"/>
  <c r="J76" i="13"/>
  <c r="F76" i="13"/>
  <c r="B76" i="13"/>
  <c r="J75" i="13"/>
  <c r="G75" i="13"/>
  <c r="F75" i="13"/>
  <c r="B75" i="13"/>
  <c r="J74" i="13"/>
  <c r="F74" i="13"/>
  <c r="B74" i="13"/>
  <c r="G74" i="13" s="1"/>
  <c r="J73" i="13"/>
  <c r="F73" i="13"/>
  <c r="B73" i="13"/>
  <c r="G73" i="13" s="1"/>
  <c r="J72" i="13"/>
  <c r="F72" i="13"/>
  <c r="B72" i="13"/>
  <c r="J71" i="13"/>
  <c r="F71" i="13"/>
  <c r="B71" i="13"/>
  <c r="G71" i="13" s="1"/>
  <c r="J70" i="13"/>
  <c r="F70" i="13"/>
  <c r="B70" i="13"/>
  <c r="G70" i="13" s="1"/>
  <c r="J69" i="13"/>
  <c r="G69" i="13"/>
  <c r="F69" i="13"/>
  <c r="B69" i="13"/>
  <c r="J68" i="13"/>
  <c r="F68" i="13"/>
  <c r="B68" i="13"/>
  <c r="J67" i="13"/>
  <c r="G67" i="13"/>
  <c r="F67" i="13"/>
  <c r="B67" i="13"/>
  <c r="J66" i="13"/>
  <c r="F66" i="13"/>
  <c r="B66" i="13"/>
  <c r="G66" i="13" s="1"/>
  <c r="J65" i="13"/>
  <c r="F65" i="13"/>
  <c r="B65" i="13"/>
  <c r="G65" i="13" s="1"/>
  <c r="J64" i="13"/>
  <c r="F64" i="13"/>
  <c r="B64" i="13"/>
  <c r="J63" i="13"/>
  <c r="F63" i="13"/>
  <c r="B63" i="13"/>
  <c r="G63" i="13" s="1"/>
  <c r="J62" i="13"/>
  <c r="F62" i="13"/>
  <c r="B62" i="13"/>
  <c r="G62" i="13" s="1"/>
  <c r="J61" i="13"/>
  <c r="G61" i="13"/>
  <c r="F61" i="13"/>
  <c r="B61" i="13"/>
  <c r="J60" i="13"/>
  <c r="F60" i="13"/>
  <c r="B60" i="13"/>
  <c r="J59" i="13"/>
  <c r="G59" i="13"/>
  <c r="F59" i="13"/>
  <c r="B59" i="13"/>
  <c r="J58" i="13"/>
  <c r="F58" i="13"/>
  <c r="B58" i="13"/>
  <c r="G58" i="13" s="1"/>
  <c r="J57" i="13"/>
  <c r="F57" i="13"/>
  <c r="B57" i="13"/>
  <c r="G57" i="13" s="1"/>
  <c r="J56" i="13"/>
  <c r="F56" i="13"/>
  <c r="B56" i="13"/>
  <c r="J55" i="13"/>
  <c r="F55" i="13"/>
  <c r="B55" i="13"/>
  <c r="G55" i="13" s="1"/>
  <c r="J54" i="13"/>
  <c r="F54" i="13"/>
  <c r="B54" i="13"/>
  <c r="G54" i="13" s="1"/>
  <c r="J53" i="13"/>
  <c r="G53" i="13"/>
  <c r="F53" i="13"/>
  <c r="B53" i="13"/>
  <c r="J52" i="13"/>
  <c r="F52" i="13"/>
  <c r="B52" i="13"/>
  <c r="J51" i="13"/>
  <c r="G51" i="13"/>
  <c r="F51" i="13"/>
  <c r="B51" i="13"/>
  <c r="J50" i="13"/>
  <c r="F50" i="13"/>
  <c r="B50" i="13"/>
  <c r="G50" i="13" s="1"/>
  <c r="J49" i="13"/>
  <c r="F49" i="13"/>
  <c r="B49" i="13"/>
  <c r="G49" i="13" s="1"/>
  <c r="J48" i="13"/>
  <c r="F48" i="13"/>
  <c r="B48" i="13"/>
  <c r="J47" i="13"/>
  <c r="F47" i="13"/>
  <c r="B47" i="13"/>
  <c r="G47" i="13" s="1"/>
  <c r="J46" i="13"/>
  <c r="F46" i="13"/>
  <c r="B46" i="13"/>
  <c r="G46" i="13" s="1"/>
  <c r="J45" i="13"/>
  <c r="G45" i="13"/>
  <c r="F45" i="13"/>
  <c r="B45" i="13"/>
  <c r="J44" i="13"/>
  <c r="F44" i="13"/>
  <c r="B44" i="13"/>
  <c r="J43" i="13"/>
  <c r="G43" i="13"/>
  <c r="F43" i="13"/>
  <c r="B43" i="13"/>
  <c r="J42" i="13"/>
  <c r="F42" i="13"/>
  <c r="B42" i="13"/>
  <c r="G42" i="13" s="1"/>
  <c r="J41" i="13"/>
  <c r="F41" i="13"/>
  <c r="B41" i="13"/>
  <c r="G41" i="13" s="1"/>
  <c r="J40" i="13"/>
  <c r="F40" i="13"/>
  <c r="B40" i="13"/>
  <c r="J39" i="13"/>
  <c r="F39" i="13"/>
  <c r="B39" i="13"/>
  <c r="G39" i="13" s="1"/>
  <c r="J38" i="13"/>
  <c r="F38" i="13"/>
  <c r="B38" i="13"/>
  <c r="G38" i="13" s="1"/>
  <c r="F37" i="13"/>
  <c r="B37" i="13"/>
  <c r="G37" i="13" s="1"/>
  <c r="F36" i="13"/>
  <c r="B36" i="13"/>
  <c r="L11" i="13" s="1"/>
  <c r="F35" i="13"/>
  <c r="B35" i="13"/>
  <c r="G35" i="13" s="1"/>
  <c r="F34" i="13"/>
  <c r="B34" i="13"/>
  <c r="G34" i="13" s="1"/>
  <c r="F33" i="13"/>
  <c r="B33" i="13"/>
  <c r="G33" i="13" s="1"/>
  <c r="G32" i="13"/>
  <c r="F32" i="13"/>
  <c r="B32" i="13"/>
  <c r="G31" i="13"/>
  <c r="F31" i="13"/>
  <c r="B31" i="13"/>
  <c r="F30" i="13"/>
  <c r="B30" i="13"/>
  <c r="G30" i="13" s="1"/>
  <c r="F29" i="13"/>
  <c r="B29" i="13"/>
  <c r="G29" i="13" s="1"/>
  <c r="F28" i="13"/>
  <c r="B28" i="13"/>
  <c r="L9" i="13" s="1"/>
  <c r="F27" i="13"/>
  <c r="B27" i="13"/>
  <c r="G27" i="13" s="1"/>
  <c r="G26" i="13"/>
  <c r="F26" i="13"/>
  <c r="B26" i="13"/>
  <c r="F25" i="13"/>
  <c r="B25" i="13"/>
  <c r="G25" i="13" s="1"/>
  <c r="F24" i="13"/>
  <c r="B24" i="13"/>
  <c r="L8" i="13" s="1"/>
  <c r="G23" i="13"/>
  <c r="F23" i="13"/>
  <c r="B23" i="13"/>
  <c r="F22" i="13"/>
  <c r="B22" i="13"/>
  <c r="G22" i="13" s="1"/>
  <c r="F21" i="13"/>
  <c r="B21" i="13"/>
  <c r="G21" i="13" s="1"/>
  <c r="G20" i="13"/>
  <c r="F20" i="13"/>
  <c r="B20" i="13"/>
  <c r="F19" i="13"/>
  <c r="B19" i="13"/>
  <c r="G19" i="13" s="1"/>
  <c r="G18" i="13"/>
  <c r="F18" i="13"/>
  <c r="B18" i="13"/>
  <c r="G17" i="13"/>
  <c r="F17" i="13"/>
  <c r="B17" i="13"/>
  <c r="F16" i="13"/>
  <c r="B16" i="13"/>
  <c r="L6" i="13" s="1"/>
  <c r="F15" i="13"/>
  <c r="B15" i="13"/>
  <c r="G15" i="13" s="1"/>
  <c r="F14" i="13"/>
  <c r="B14" i="13"/>
  <c r="G14" i="13" s="1"/>
  <c r="F13" i="13"/>
  <c r="B13" i="13"/>
  <c r="G13" i="13" s="1"/>
  <c r="G12" i="13"/>
  <c r="N5" i="13" s="1"/>
  <c r="F12" i="13"/>
  <c r="B12" i="13"/>
  <c r="L5" i="13" s="1"/>
  <c r="F11" i="13"/>
  <c r="B11" i="13"/>
  <c r="G11" i="13" s="1"/>
  <c r="F10" i="13"/>
  <c r="B10" i="13"/>
  <c r="G10" i="13" s="1"/>
  <c r="G9" i="13"/>
  <c r="F9" i="13"/>
  <c r="B9" i="13"/>
  <c r="G8" i="13"/>
  <c r="F8" i="13"/>
  <c r="B8" i="13"/>
  <c r="F7" i="13"/>
  <c r="B7" i="13"/>
  <c r="G7" i="13" s="1"/>
  <c r="F6" i="13"/>
  <c r="B6" i="13"/>
  <c r="G6" i="13" s="1"/>
  <c r="F5" i="13"/>
  <c r="B5" i="13"/>
  <c r="G5" i="13" s="1"/>
  <c r="F4" i="13"/>
  <c r="B4" i="13"/>
  <c r="G4" i="13" s="1"/>
  <c r="N4" i="13" l="1"/>
  <c r="G40" i="13"/>
  <c r="N12" i="13" s="1"/>
  <c r="L12" i="13"/>
  <c r="G48" i="13"/>
  <c r="L14" i="13"/>
  <c r="G56" i="13"/>
  <c r="N16" i="13" s="1"/>
  <c r="L16" i="13"/>
  <c r="G64" i="13"/>
  <c r="L18" i="13"/>
  <c r="G72" i="13"/>
  <c r="N20" i="13" s="1"/>
  <c r="L20" i="13"/>
  <c r="G80" i="13"/>
  <c r="L22" i="13"/>
  <c r="G16" i="13"/>
  <c r="N6" i="13" s="1"/>
  <c r="G28" i="13"/>
  <c r="L10" i="13"/>
  <c r="L4" i="13"/>
  <c r="L7" i="13"/>
  <c r="G24" i="13"/>
  <c r="N8" i="13" s="1"/>
  <c r="G36" i="13"/>
  <c r="N11" i="13" s="1"/>
  <c r="G44" i="13"/>
  <c r="L13" i="13"/>
  <c r="G52" i="13"/>
  <c r="L15" i="13"/>
  <c r="G60" i="13"/>
  <c r="L17" i="13"/>
  <c r="G68" i="13"/>
  <c r="L19" i="13"/>
  <c r="G76" i="13"/>
  <c r="L21" i="13"/>
  <c r="G84" i="13"/>
  <c r="L23" i="13"/>
  <c r="K84" i="13"/>
  <c r="C28" i="12"/>
  <c r="D28" i="12"/>
  <c r="E28" i="12"/>
  <c r="F28" i="12"/>
  <c r="G28" i="12"/>
  <c r="H28" i="12"/>
  <c r="I28" i="12"/>
  <c r="J28" i="12"/>
  <c r="K28" i="12"/>
  <c r="L28" i="12"/>
  <c r="M28" i="12"/>
  <c r="B28" i="12"/>
  <c r="N21" i="13" l="1"/>
  <c r="N17" i="13"/>
  <c r="N13" i="13"/>
  <c r="N7" i="13"/>
  <c r="N22" i="13"/>
  <c r="N18" i="13"/>
  <c r="N14" i="13"/>
  <c r="N23" i="13"/>
  <c r="N19" i="13"/>
  <c r="N15" i="13"/>
  <c r="N9" i="13"/>
  <c r="N10" i="13"/>
  <c r="C61" i="12"/>
  <c r="D61" i="12"/>
  <c r="E61" i="12"/>
  <c r="F61" i="12"/>
  <c r="G61" i="12"/>
  <c r="H61" i="12"/>
  <c r="I61" i="12"/>
  <c r="B61" i="12"/>
  <c r="C31" i="12"/>
  <c r="D31" i="12"/>
  <c r="E31" i="12"/>
  <c r="F31" i="12"/>
  <c r="G31" i="12"/>
  <c r="H31" i="12"/>
  <c r="I31" i="12"/>
  <c r="J31" i="12"/>
  <c r="K31" i="12"/>
  <c r="L31" i="12"/>
  <c r="M31" i="12"/>
  <c r="B31" i="12"/>
  <c r="B60" i="12"/>
  <c r="C30" i="12"/>
  <c r="D30" i="12"/>
  <c r="E30" i="12"/>
  <c r="F30" i="12"/>
  <c r="G30" i="12"/>
  <c r="H30" i="12"/>
  <c r="I30" i="12"/>
  <c r="J30" i="12"/>
  <c r="K30" i="12"/>
  <c r="L30" i="12"/>
  <c r="M30" i="12"/>
  <c r="B30" i="12"/>
  <c r="C60" i="12"/>
  <c r="D60" i="12"/>
  <c r="E60" i="12"/>
  <c r="F60" i="12"/>
  <c r="G60" i="12"/>
  <c r="H60" i="12"/>
  <c r="I60" i="12"/>
  <c r="N6" i="12" l="1"/>
  <c r="N7" i="12"/>
  <c r="N8" i="12"/>
  <c r="N9" i="12"/>
  <c r="N10" i="12"/>
  <c r="N11" i="12"/>
  <c r="N12" i="12"/>
  <c r="N13" i="12"/>
  <c r="N14" i="12"/>
  <c r="N15" i="12"/>
  <c r="N16" i="12"/>
  <c r="N17" i="12"/>
  <c r="N18" i="12"/>
  <c r="N19" i="12"/>
  <c r="N20" i="12"/>
  <c r="N21" i="12"/>
  <c r="N22" i="12"/>
  <c r="N23" i="12"/>
  <c r="N24" i="12"/>
  <c r="N25" i="12"/>
  <c r="N26" i="12"/>
  <c r="N5" i="12"/>
  <c r="N31" i="12" l="1"/>
  <c r="N28" i="12"/>
  <c r="N30" i="12"/>
  <c r="C4" i="11"/>
  <c r="C5" i="11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C72" i="11"/>
  <c r="C73" i="11"/>
  <c r="C74" i="11"/>
  <c r="C75" i="11"/>
  <c r="C76" i="11"/>
  <c r="C77" i="11"/>
  <c r="C78" i="11"/>
  <c r="C79" i="11"/>
  <c r="C80" i="11"/>
  <c r="C81" i="11"/>
  <c r="C82" i="11"/>
  <c r="C83" i="11"/>
  <c r="C84" i="11"/>
  <c r="C85" i="11"/>
  <c r="C86" i="11"/>
  <c r="C87" i="11"/>
  <c r="C88" i="11"/>
  <c r="C89" i="11"/>
  <c r="C90" i="11"/>
  <c r="C91" i="11"/>
  <c r="C92" i="11"/>
  <c r="C93" i="11"/>
  <c r="C94" i="11"/>
  <c r="C95" i="11"/>
  <c r="C96" i="11"/>
  <c r="C97" i="11"/>
  <c r="C98" i="11"/>
  <c r="C99" i="11"/>
  <c r="C100" i="11"/>
  <c r="C101" i="11"/>
  <c r="C102" i="11"/>
  <c r="C103" i="11"/>
  <c r="C104" i="11"/>
  <c r="C105" i="11"/>
  <c r="C106" i="11"/>
  <c r="C107" i="11"/>
  <c r="C108" i="11"/>
  <c r="C109" i="11"/>
  <c r="C110" i="11"/>
  <c r="C111" i="11"/>
  <c r="C112" i="11"/>
  <c r="C113" i="11"/>
  <c r="C114" i="11"/>
  <c r="C115" i="11"/>
  <c r="C116" i="11"/>
  <c r="C117" i="11"/>
  <c r="C118" i="11"/>
  <c r="C119" i="11"/>
  <c r="C120" i="11"/>
  <c r="C121" i="11"/>
  <c r="C122" i="11"/>
  <c r="C123" i="11"/>
  <c r="C124" i="11"/>
  <c r="C125" i="11"/>
  <c r="C126" i="11"/>
  <c r="C127" i="11"/>
  <c r="C128" i="11"/>
  <c r="C129" i="11"/>
  <c r="C130" i="11"/>
  <c r="C131" i="11"/>
  <c r="C132" i="11"/>
  <c r="C133" i="11"/>
  <c r="C134" i="11"/>
  <c r="C135" i="11"/>
  <c r="C136" i="11"/>
  <c r="C137" i="11"/>
  <c r="C138" i="11"/>
  <c r="C139" i="11"/>
  <c r="C140" i="11"/>
  <c r="C141" i="11"/>
  <c r="C142" i="11"/>
  <c r="C143" i="11"/>
  <c r="C144" i="11"/>
  <c r="C145" i="11"/>
  <c r="C146" i="11"/>
  <c r="C147" i="11"/>
  <c r="C148" i="11"/>
  <c r="C149" i="11"/>
  <c r="C150" i="11"/>
  <c r="C151" i="11"/>
  <c r="C152" i="11"/>
  <c r="C153" i="11"/>
  <c r="C154" i="11"/>
  <c r="C155" i="11"/>
  <c r="C156" i="11"/>
  <c r="C157" i="11"/>
  <c r="C158" i="11"/>
  <c r="C159" i="11"/>
  <c r="C160" i="11"/>
  <c r="C161" i="11"/>
  <c r="C162" i="11"/>
  <c r="C163" i="11"/>
  <c r="C164" i="11"/>
  <c r="C165" i="11"/>
  <c r="C166" i="11"/>
  <c r="C167" i="11"/>
  <c r="C168" i="11"/>
  <c r="C169" i="11"/>
  <c r="C170" i="11"/>
  <c r="C171" i="11"/>
  <c r="C172" i="11"/>
  <c r="C173" i="11"/>
  <c r="C174" i="11"/>
  <c r="C175" i="11"/>
  <c r="C176" i="11"/>
  <c r="C177" i="11"/>
  <c r="C178" i="11"/>
  <c r="C179" i="11"/>
  <c r="C180" i="11"/>
  <c r="C181" i="11"/>
  <c r="C182" i="11"/>
  <c r="C183" i="11"/>
  <c r="C184" i="11"/>
  <c r="C185" i="11"/>
  <c r="C186" i="11"/>
  <c r="C187" i="11"/>
  <c r="C188" i="11"/>
  <c r="C189" i="11"/>
  <c r="C190" i="11"/>
  <c r="C191" i="11"/>
  <c r="C192" i="11"/>
  <c r="C193" i="11"/>
  <c r="C194" i="11"/>
  <c r="C195" i="11"/>
  <c r="C196" i="11"/>
  <c r="C197" i="11"/>
  <c r="C198" i="11"/>
  <c r="C199" i="11"/>
  <c r="C200" i="11"/>
  <c r="C201" i="11"/>
  <c r="C202" i="11"/>
  <c r="C203" i="11"/>
  <c r="C204" i="11"/>
  <c r="C205" i="11"/>
  <c r="C206" i="11"/>
  <c r="C207" i="11"/>
  <c r="C208" i="11"/>
  <c r="C209" i="11"/>
  <c r="C210" i="11"/>
  <c r="C211" i="11"/>
  <c r="C212" i="11"/>
  <c r="C213" i="11"/>
  <c r="C214" i="11"/>
  <c r="C215" i="11"/>
  <c r="C216" i="11"/>
  <c r="C217" i="11"/>
  <c r="C218" i="11"/>
  <c r="C219" i="11"/>
  <c r="C3" i="11"/>
  <c r="C78" i="6" l="1"/>
  <c r="D27" i="9" l="1"/>
  <c r="D26" i="9"/>
  <c r="D23" i="9"/>
  <c r="D22" i="9"/>
  <c r="D19" i="9"/>
  <c r="D18" i="9"/>
  <c r="D15" i="9"/>
  <c r="D14" i="9"/>
  <c r="D11" i="9"/>
  <c r="D10" i="9"/>
  <c r="D7" i="9"/>
  <c r="D6" i="9"/>
  <c r="E4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D8" i="9" s="1"/>
  <c r="E30" i="8"/>
  <c r="E31" i="8"/>
  <c r="E32" i="8"/>
  <c r="E33" i="8"/>
  <c r="E34" i="8"/>
  <c r="E35" i="8"/>
  <c r="E36" i="8"/>
  <c r="E37" i="8"/>
  <c r="E38" i="8"/>
  <c r="E39" i="8"/>
  <c r="E40" i="8"/>
  <c r="E41" i="8"/>
  <c r="D9" i="9" s="1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D12" i="9" s="1"/>
  <c r="E78" i="8"/>
  <c r="E79" i="8"/>
  <c r="E80" i="8"/>
  <c r="E81" i="8"/>
  <c r="E82" i="8"/>
  <c r="E83" i="8"/>
  <c r="E84" i="8"/>
  <c r="E85" i="8"/>
  <c r="E86" i="8"/>
  <c r="E87" i="8"/>
  <c r="E88" i="8"/>
  <c r="E89" i="8"/>
  <c r="D13" i="9" s="1"/>
  <c r="E90" i="8"/>
  <c r="E91" i="8"/>
  <c r="E92" i="8"/>
  <c r="E93" i="8"/>
  <c r="E94" i="8"/>
  <c r="E95" i="8"/>
  <c r="E96" i="8"/>
  <c r="E97" i="8"/>
  <c r="E98" i="8"/>
  <c r="E99" i="8"/>
  <c r="E100" i="8"/>
  <c r="E101" i="8"/>
  <c r="E102" i="8"/>
  <c r="E103" i="8"/>
  <c r="E104" i="8"/>
  <c r="E105" i="8"/>
  <c r="E106" i="8"/>
  <c r="E107" i="8"/>
  <c r="E108" i="8"/>
  <c r="E109" i="8"/>
  <c r="E110" i="8"/>
  <c r="E111" i="8"/>
  <c r="E112" i="8"/>
  <c r="E113" i="8"/>
  <c r="E114" i="8"/>
  <c r="E115" i="8"/>
  <c r="E116" i="8"/>
  <c r="E117" i="8"/>
  <c r="E118" i="8"/>
  <c r="E119" i="8"/>
  <c r="E120" i="8"/>
  <c r="E121" i="8"/>
  <c r="E122" i="8"/>
  <c r="E123" i="8"/>
  <c r="E124" i="8"/>
  <c r="E125" i="8"/>
  <c r="D16" i="9" s="1"/>
  <c r="E126" i="8"/>
  <c r="E127" i="8"/>
  <c r="E128" i="8"/>
  <c r="E129" i="8"/>
  <c r="E130" i="8"/>
  <c r="E131" i="8"/>
  <c r="E132" i="8"/>
  <c r="E133" i="8"/>
  <c r="E134" i="8"/>
  <c r="E135" i="8"/>
  <c r="E136" i="8"/>
  <c r="E137" i="8"/>
  <c r="D17" i="9" s="1"/>
  <c r="E138" i="8"/>
  <c r="E139" i="8"/>
  <c r="E140" i="8"/>
  <c r="E141" i="8"/>
  <c r="E142" i="8"/>
  <c r="E143" i="8"/>
  <c r="E144" i="8"/>
  <c r="E145" i="8"/>
  <c r="E146" i="8"/>
  <c r="E147" i="8"/>
  <c r="E148" i="8"/>
  <c r="E149" i="8"/>
  <c r="E150" i="8"/>
  <c r="E151" i="8"/>
  <c r="E152" i="8"/>
  <c r="E153" i="8"/>
  <c r="E154" i="8"/>
  <c r="E155" i="8"/>
  <c r="E156" i="8"/>
  <c r="E157" i="8"/>
  <c r="E158" i="8"/>
  <c r="E159" i="8"/>
  <c r="E160" i="8"/>
  <c r="E161" i="8"/>
  <c r="E162" i="8"/>
  <c r="E163" i="8"/>
  <c r="E164" i="8"/>
  <c r="E165" i="8"/>
  <c r="E166" i="8"/>
  <c r="E167" i="8"/>
  <c r="E168" i="8"/>
  <c r="E169" i="8"/>
  <c r="E170" i="8"/>
  <c r="E171" i="8"/>
  <c r="E172" i="8"/>
  <c r="E173" i="8"/>
  <c r="D20" i="9" s="1"/>
  <c r="E174" i="8"/>
  <c r="E175" i="8"/>
  <c r="E176" i="8"/>
  <c r="E177" i="8"/>
  <c r="E178" i="8"/>
  <c r="E179" i="8"/>
  <c r="E180" i="8"/>
  <c r="E181" i="8"/>
  <c r="E182" i="8"/>
  <c r="E183" i="8"/>
  <c r="E184" i="8"/>
  <c r="E185" i="8"/>
  <c r="D21" i="9" s="1"/>
  <c r="E186" i="8"/>
  <c r="E187" i="8"/>
  <c r="E188" i="8"/>
  <c r="E189" i="8"/>
  <c r="E190" i="8"/>
  <c r="E191" i="8"/>
  <c r="E192" i="8"/>
  <c r="E193" i="8"/>
  <c r="E194" i="8"/>
  <c r="E195" i="8"/>
  <c r="E196" i="8"/>
  <c r="E197" i="8"/>
  <c r="E198" i="8"/>
  <c r="E199" i="8"/>
  <c r="E200" i="8"/>
  <c r="E201" i="8"/>
  <c r="E202" i="8"/>
  <c r="E203" i="8"/>
  <c r="E204" i="8"/>
  <c r="E205" i="8"/>
  <c r="E206" i="8"/>
  <c r="E207" i="8"/>
  <c r="E208" i="8"/>
  <c r="E209" i="8"/>
  <c r="E210" i="8"/>
  <c r="E211" i="8"/>
  <c r="E212" i="8"/>
  <c r="E213" i="8"/>
  <c r="E214" i="8"/>
  <c r="E215" i="8"/>
  <c r="E216" i="8"/>
  <c r="E217" i="8"/>
  <c r="E218" i="8"/>
  <c r="E219" i="8"/>
  <c r="E220" i="8"/>
  <c r="E221" i="8"/>
  <c r="D24" i="9" s="1"/>
  <c r="E222" i="8"/>
  <c r="E223" i="8"/>
  <c r="E224" i="8"/>
  <c r="E225" i="8"/>
  <c r="E226" i="8"/>
  <c r="E227" i="8"/>
  <c r="E228" i="8"/>
  <c r="E229" i="8"/>
  <c r="E230" i="8"/>
  <c r="E231" i="8"/>
  <c r="E232" i="8"/>
  <c r="E233" i="8"/>
  <c r="D25" i="9" s="1"/>
  <c r="E234" i="8"/>
  <c r="E235" i="8"/>
  <c r="E236" i="8"/>
  <c r="E237" i="8"/>
  <c r="E238" i="8"/>
  <c r="E239" i="8"/>
  <c r="E240" i="8"/>
  <c r="E241" i="8"/>
  <c r="E242" i="8"/>
  <c r="E243" i="8"/>
  <c r="E244" i="8"/>
  <c r="E245" i="8"/>
  <c r="E246" i="8"/>
  <c r="E247" i="8"/>
  <c r="E248" i="8"/>
  <c r="E249" i="8"/>
  <c r="E250" i="8"/>
  <c r="E251" i="8"/>
  <c r="E252" i="8"/>
  <c r="E253" i="8"/>
  <c r="E254" i="8"/>
  <c r="E255" i="8"/>
  <c r="E256" i="8"/>
  <c r="E257" i="8"/>
  <c r="E258" i="8"/>
  <c r="E259" i="8"/>
  <c r="E260" i="8"/>
  <c r="E261" i="8"/>
  <c r="E262" i="8"/>
  <c r="E263" i="8"/>
  <c r="E264" i="8"/>
  <c r="E265" i="8"/>
  <c r="E266" i="8"/>
  <c r="E267" i="8"/>
  <c r="E268" i="8"/>
  <c r="E269" i="8"/>
  <c r="D28" i="9" s="1"/>
  <c r="E270" i="8"/>
  <c r="E271" i="8"/>
  <c r="E272" i="8"/>
  <c r="E273" i="8"/>
  <c r="E274" i="8"/>
  <c r="E275" i="8"/>
  <c r="E276" i="8"/>
  <c r="E277" i="8"/>
  <c r="E278" i="8"/>
  <c r="E279" i="8"/>
  <c r="E280" i="8"/>
  <c r="E281" i="8"/>
  <c r="D29" i="9" s="1"/>
  <c r="E282" i="8"/>
  <c r="E283" i="8"/>
  <c r="E284" i="8"/>
  <c r="E285" i="8"/>
  <c r="E286" i="8"/>
  <c r="E287" i="8"/>
  <c r="E288" i="8"/>
  <c r="E289" i="8"/>
  <c r="E290" i="8"/>
  <c r="E3" i="8"/>
  <c r="C6" i="9" l="1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B30" i="9"/>
  <c r="B29" i="9"/>
  <c r="B28" i="9"/>
  <c r="Y49" i="5" s="1"/>
  <c r="B27" i="9"/>
  <c r="B26" i="9"/>
  <c r="B25" i="9"/>
  <c r="B24" i="9"/>
  <c r="Y45" i="5" s="1"/>
  <c r="B23" i="9"/>
  <c r="B22" i="9"/>
  <c r="B21" i="9"/>
  <c r="B20" i="9"/>
  <c r="Y41" i="5" s="1"/>
  <c r="B19" i="9"/>
  <c r="B18" i="9"/>
  <c r="B17" i="9"/>
  <c r="B16" i="9"/>
  <c r="Y37" i="5" s="1"/>
  <c r="B15" i="9"/>
  <c r="B14" i="9"/>
  <c r="B13" i="9"/>
  <c r="B12" i="9"/>
  <c r="Y33" i="5" s="1"/>
  <c r="B11" i="9"/>
  <c r="B10" i="9"/>
  <c r="B9" i="9"/>
  <c r="B8" i="9"/>
  <c r="Y29" i="5" s="1"/>
  <c r="B7" i="9"/>
  <c r="B6" i="9"/>
  <c r="G30" i="9"/>
  <c r="F30" i="9"/>
  <c r="B56" i="9" s="1"/>
  <c r="E30" i="9"/>
  <c r="G29" i="9"/>
  <c r="F29" i="9"/>
  <c r="B55" i="9" s="1"/>
  <c r="E29" i="9"/>
  <c r="C55" i="9" s="1"/>
  <c r="G28" i="9"/>
  <c r="E28" i="9"/>
  <c r="C54" i="9" s="1"/>
  <c r="G27" i="9"/>
  <c r="E27" i="9"/>
  <c r="C53" i="9" s="1"/>
  <c r="G26" i="9"/>
  <c r="E26" i="9"/>
  <c r="C52" i="9" s="1"/>
  <c r="G25" i="9"/>
  <c r="E25" i="9"/>
  <c r="C51" i="9" s="1"/>
  <c r="G24" i="9"/>
  <c r="E24" i="9"/>
  <c r="G23" i="9"/>
  <c r="E23" i="9"/>
  <c r="C49" i="9" s="1"/>
  <c r="G22" i="9"/>
  <c r="E22" i="9"/>
  <c r="G21" i="9"/>
  <c r="E21" i="9"/>
  <c r="C47" i="9" s="1"/>
  <c r="E57" i="9" s="1"/>
  <c r="G20" i="9"/>
  <c r="E20" i="9"/>
  <c r="C46" i="9" s="1"/>
  <c r="G19" i="9"/>
  <c r="E19" i="9"/>
  <c r="C45" i="9" s="1"/>
  <c r="G18" i="9"/>
  <c r="E18" i="9"/>
  <c r="C44" i="9" s="1"/>
  <c r="G17" i="9"/>
  <c r="E17" i="9"/>
  <c r="C43" i="9" s="1"/>
  <c r="G16" i="9"/>
  <c r="E16" i="9"/>
  <c r="G15" i="9"/>
  <c r="E15" i="9"/>
  <c r="C41" i="9" s="1"/>
  <c r="G14" i="9"/>
  <c r="E14" i="9"/>
  <c r="G13" i="9"/>
  <c r="E13" i="9"/>
  <c r="C39" i="9" s="1"/>
  <c r="G12" i="9"/>
  <c r="E12" i="9"/>
  <c r="C38" i="9" s="1"/>
  <c r="G11" i="9"/>
  <c r="E11" i="9"/>
  <c r="C37" i="9" s="1"/>
  <c r="H5" i="9"/>
  <c r="C42" i="9" l="1"/>
  <c r="C50" i="9"/>
  <c r="Y30" i="5"/>
  <c r="Y34" i="5"/>
  <c r="Y38" i="5"/>
  <c r="Y42" i="5"/>
  <c r="Y46" i="5"/>
  <c r="Y50" i="5"/>
  <c r="Y31" i="5"/>
  <c r="Y35" i="5"/>
  <c r="Y39" i="5"/>
  <c r="Y43" i="5"/>
  <c r="Y47" i="5"/>
  <c r="Y51" i="5"/>
  <c r="C40" i="9"/>
  <c r="C48" i="9"/>
  <c r="O30" i="9"/>
  <c r="C56" i="9"/>
  <c r="Y28" i="5"/>
  <c r="Y32" i="5"/>
  <c r="Y36" i="5"/>
  <c r="Y40" i="5"/>
  <c r="Y44" i="5"/>
  <c r="Y48" i="5"/>
  <c r="O29" i="9"/>
  <c r="L29" i="9"/>
  <c r="P31" i="9"/>
  <c r="K29" i="9"/>
  <c r="L30" i="9"/>
  <c r="K30" i="9"/>
  <c r="V305" i="1"/>
  <c r="AA51" i="5" l="1"/>
  <c r="X31" i="9"/>
  <c r="R31" i="9"/>
  <c r="T31" i="9" s="1"/>
  <c r="P30" i="9"/>
  <c r="V30" i="9"/>
  <c r="B8" i="10"/>
  <c r="G29" i="2"/>
  <c r="F29" i="2"/>
  <c r="E29" i="2"/>
  <c r="D29" i="2"/>
  <c r="C29" i="2"/>
  <c r="B29" i="2"/>
  <c r="L29" i="2" l="1"/>
  <c r="X30" i="9"/>
  <c r="R30" i="9"/>
  <c r="T30" i="9" s="1"/>
  <c r="K29" i="2"/>
  <c r="C3" i="10"/>
  <c r="F3" i="10" s="1"/>
  <c r="C4" i="10"/>
  <c r="F4" i="10" s="1"/>
  <c r="C5" i="10"/>
  <c r="F5" i="10" s="1"/>
  <c r="C6" i="10"/>
  <c r="F6" i="10" s="1"/>
  <c r="C7" i="10"/>
  <c r="F7" i="10" s="1"/>
  <c r="C2" i="10"/>
  <c r="F2" i="10" s="1"/>
  <c r="B395" i="4"/>
  <c r="B396" i="4"/>
  <c r="B397" i="4"/>
  <c r="B398" i="4"/>
  <c r="B399" i="4"/>
  <c r="B400" i="4"/>
  <c r="B401" i="4"/>
  <c r="B402" i="4"/>
  <c r="B403" i="4"/>
  <c r="B404" i="4"/>
  <c r="B405" i="4"/>
  <c r="B406" i="4"/>
  <c r="B407" i="4"/>
  <c r="B408" i="4"/>
  <c r="B409" i="4"/>
  <c r="B410" i="4"/>
  <c r="B411" i="4"/>
  <c r="B412" i="4"/>
  <c r="B413" i="4"/>
  <c r="B414" i="4"/>
  <c r="B415" i="4"/>
  <c r="B416" i="4"/>
  <c r="B417" i="4"/>
  <c r="B418" i="4"/>
  <c r="B419" i="4"/>
  <c r="B420" i="4"/>
  <c r="B421" i="4"/>
  <c r="B422" i="4"/>
  <c r="B423" i="4"/>
  <c r="B424" i="4"/>
  <c r="B425" i="4"/>
  <c r="B426" i="4"/>
  <c r="B427" i="4"/>
  <c r="B428" i="4"/>
  <c r="B429" i="4"/>
  <c r="B430" i="4"/>
  <c r="B431" i="4"/>
  <c r="B432" i="4"/>
  <c r="B433" i="4"/>
  <c r="B434" i="4"/>
  <c r="B11" i="4" s="1"/>
  <c r="Z12" i="5" s="1"/>
  <c r="B435" i="4"/>
  <c r="B436" i="4"/>
  <c r="B437" i="4"/>
  <c r="B438" i="4"/>
  <c r="B439" i="4"/>
  <c r="B440" i="4"/>
  <c r="B441" i="4"/>
  <c r="B442" i="4"/>
  <c r="B443" i="4"/>
  <c r="B444" i="4"/>
  <c r="B445" i="4"/>
  <c r="B446" i="4"/>
  <c r="B447" i="4"/>
  <c r="B448" i="4"/>
  <c r="B449" i="4"/>
  <c r="B450" i="4"/>
  <c r="B451" i="4"/>
  <c r="B452" i="4"/>
  <c r="B453" i="4"/>
  <c r="B454" i="4"/>
  <c r="B455" i="4"/>
  <c r="B456" i="4"/>
  <c r="B457" i="4"/>
  <c r="B458" i="4"/>
  <c r="B459" i="4"/>
  <c r="B460" i="4"/>
  <c r="B461" i="4"/>
  <c r="B462" i="4"/>
  <c r="B12" i="4" s="1"/>
  <c r="Z13" i="5" s="1"/>
  <c r="B25" i="3"/>
  <c r="B26" i="3"/>
  <c r="H29" i="9" s="1"/>
  <c r="I29" i="9" l="1"/>
  <c r="H27" i="2"/>
  <c r="H28" i="9"/>
  <c r="H28" i="2"/>
  <c r="H29" i="2" s="1"/>
  <c r="H30" i="2" s="1"/>
  <c r="C8" i="10"/>
  <c r="Y91" i="7"/>
  <c r="B41" i="7" s="1"/>
  <c r="Y77" i="7"/>
  <c r="B38" i="7" s="1"/>
  <c r="T121" i="7"/>
  <c r="B32" i="7" s="1"/>
  <c r="T109" i="7"/>
  <c r="T103" i="7"/>
  <c r="B29" i="7" s="1"/>
  <c r="T94" i="7"/>
  <c r="B27" i="7" s="1"/>
  <c r="T87" i="7"/>
  <c r="T76" i="7"/>
  <c r="B23" i="7" s="1"/>
  <c r="T67" i="7"/>
  <c r="B21" i="7" s="1"/>
  <c r="O115" i="7"/>
  <c r="B19" i="7" s="1"/>
  <c r="O89" i="7"/>
  <c r="B16" i="7" s="1"/>
  <c r="J91" i="7"/>
  <c r="B12" i="7" s="1"/>
  <c r="T90" i="7"/>
  <c r="E80" i="7"/>
  <c r="B5" i="7" s="1"/>
  <c r="E66" i="7"/>
  <c r="B3" i="7" s="1"/>
  <c r="E71" i="7"/>
  <c r="B4" i="7" s="1"/>
  <c r="E133" i="7"/>
  <c r="B9" i="7" s="1"/>
  <c r="J128" i="7"/>
  <c r="B14" i="7" s="1"/>
  <c r="O126" i="7"/>
  <c r="T124" i="7"/>
  <c r="E116" i="7"/>
  <c r="B8" i="7" s="1"/>
  <c r="T114" i="7"/>
  <c r="B30" i="7"/>
  <c r="O108" i="7"/>
  <c r="B18" i="7" s="1"/>
  <c r="E103" i="7"/>
  <c r="B7" i="7" s="1"/>
  <c r="J100" i="7"/>
  <c r="O99" i="7"/>
  <c r="T97" i="7"/>
  <c r="B28" i="7" s="1"/>
  <c r="E92" i="7"/>
  <c r="B6" i="7" s="1"/>
  <c r="J86" i="7"/>
  <c r="B11" i="7" s="1"/>
  <c r="Y85" i="7"/>
  <c r="B40" i="7" s="1"/>
  <c r="T82" i="7"/>
  <c r="B24" i="7" s="1"/>
  <c r="Y80" i="7"/>
  <c r="B39" i="7" s="1"/>
  <c r="J79" i="7"/>
  <c r="O77" i="7"/>
  <c r="B15" i="7" s="1"/>
  <c r="Y68" i="7"/>
  <c r="B36" i="7" s="1"/>
  <c r="Y64" i="7"/>
  <c r="B35" i="7" s="1"/>
  <c r="E63" i="7"/>
  <c r="B2" i="7" s="1"/>
  <c r="B37" i="7"/>
  <c r="B33" i="7"/>
  <c r="B31" i="7"/>
  <c r="B26" i="7"/>
  <c r="B25" i="7"/>
  <c r="B22" i="7"/>
  <c r="B20" i="7"/>
  <c r="B17" i="7"/>
  <c r="B13" i="7"/>
  <c r="B10" i="7"/>
  <c r="I29" i="2" l="1"/>
  <c r="H31" i="9"/>
  <c r="I31" i="9" s="1"/>
  <c r="I30" i="9"/>
  <c r="G28" i="2"/>
  <c r="F28" i="2"/>
  <c r="E28" i="2"/>
  <c r="D28" i="2"/>
  <c r="C28" i="2"/>
  <c r="B28" i="2"/>
  <c r="K28" i="2" l="1"/>
  <c r="L28" i="2"/>
  <c r="I28" i="2"/>
  <c r="H4" i="2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10" i="6"/>
  <c r="B28" i="4" l="1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4" i="4" s="1"/>
  <c r="Z5" i="5" s="1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5" i="4" s="1"/>
  <c r="Z6" i="5" s="1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6" i="4" s="1"/>
  <c r="Z7" i="5" s="1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7" i="4" s="1"/>
  <c r="Z8" i="5" s="1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8" i="4" s="1"/>
  <c r="Z9" i="5" s="1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9" i="4" s="1"/>
  <c r="Z10" i="5" s="1"/>
  <c r="B330" i="4"/>
  <c r="B331" i="4"/>
  <c r="B332" i="4"/>
  <c r="B333" i="4"/>
  <c r="B334" i="4"/>
  <c r="B335" i="4"/>
  <c r="B336" i="4"/>
  <c r="B337" i="4"/>
  <c r="B338" i="4"/>
  <c r="B339" i="4"/>
  <c r="B340" i="4"/>
  <c r="B341" i="4"/>
  <c r="B342" i="4"/>
  <c r="B343" i="4"/>
  <c r="B344" i="4"/>
  <c r="B345" i="4"/>
  <c r="B346" i="4"/>
  <c r="B347" i="4"/>
  <c r="B348" i="4"/>
  <c r="B349" i="4"/>
  <c r="B350" i="4"/>
  <c r="B351" i="4"/>
  <c r="B352" i="4"/>
  <c r="B353" i="4"/>
  <c r="B354" i="4"/>
  <c r="B355" i="4"/>
  <c r="B356" i="4"/>
  <c r="B357" i="4"/>
  <c r="B358" i="4"/>
  <c r="B359" i="4"/>
  <c r="B360" i="4"/>
  <c r="B361" i="4"/>
  <c r="B362" i="4"/>
  <c r="B363" i="4"/>
  <c r="B364" i="4"/>
  <c r="B365" i="4"/>
  <c r="B366" i="4"/>
  <c r="B367" i="4"/>
  <c r="B368" i="4"/>
  <c r="B369" i="4"/>
  <c r="B370" i="4"/>
  <c r="B371" i="4"/>
  <c r="B372" i="4"/>
  <c r="B373" i="4"/>
  <c r="B374" i="4"/>
  <c r="B375" i="4"/>
  <c r="B376" i="4"/>
  <c r="B377" i="4"/>
  <c r="B378" i="4"/>
  <c r="B379" i="4"/>
  <c r="B380" i="4"/>
  <c r="B381" i="4"/>
  <c r="B382" i="4"/>
  <c r="B10" i="4" s="1"/>
  <c r="Z11" i="5" s="1"/>
  <c r="B383" i="4"/>
  <c r="B384" i="4"/>
  <c r="B385" i="4"/>
  <c r="B386" i="4"/>
  <c r="B387" i="4"/>
  <c r="B388" i="4"/>
  <c r="B389" i="4"/>
  <c r="B390" i="4"/>
  <c r="B391" i="4"/>
  <c r="B392" i="4"/>
  <c r="B393" i="4"/>
  <c r="B394" i="4"/>
  <c r="B27" i="4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3" i="3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B5" i="2"/>
  <c r="C5" i="2"/>
  <c r="D5" i="2"/>
  <c r="B6" i="2"/>
  <c r="C6" i="2"/>
  <c r="D6" i="2"/>
  <c r="B7" i="2"/>
  <c r="C7" i="2"/>
  <c r="D7" i="2"/>
  <c r="B8" i="2"/>
  <c r="C8" i="2"/>
  <c r="D8" i="2"/>
  <c r="B9" i="2"/>
  <c r="C9" i="2"/>
  <c r="D9" i="2"/>
  <c r="B10" i="2"/>
  <c r="C10" i="2"/>
  <c r="D10" i="2"/>
  <c r="B11" i="2"/>
  <c r="C11" i="2"/>
  <c r="D11" i="2"/>
  <c r="B12" i="2"/>
  <c r="C12" i="2"/>
  <c r="D12" i="2"/>
  <c r="B13" i="2"/>
  <c r="C13" i="2"/>
  <c r="D13" i="2"/>
  <c r="B14" i="2"/>
  <c r="C14" i="2"/>
  <c r="D14" i="2"/>
  <c r="B15" i="2"/>
  <c r="C15" i="2"/>
  <c r="D15" i="2"/>
  <c r="B16" i="2"/>
  <c r="C16" i="2"/>
  <c r="D16" i="2"/>
  <c r="B17" i="2"/>
  <c r="C17" i="2"/>
  <c r="D17" i="2"/>
  <c r="B18" i="2"/>
  <c r="C18" i="2"/>
  <c r="D18" i="2"/>
  <c r="B19" i="2"/>
  <c r="C19" i="2"/>
  <c r="D19" i="2"/>
  <c r="B20" i="2"/>
  <c r="C20" i="2"/>
  <c r="D20" i="2"/>
  <c r="B21" i="2"/>
  <c r="C21" i="2"/>
  <c r="D21" i="2"/>
  <c r="B22" i="2"/>
  <c r="C22" i="2"/>
  <c r="D22" i="2"/>
  <c r="B23" i="2"/>
  <c r="C23" i="2"/>
  <c r="D23" i="2"/>
  <c r="B24" i="2"/>
  <c r="C24" i="2"/>
  <c r="D24" i="2"/>
  <c r="B25" i="2"/>
  <c r="C25" i="2"/>
  <c r="D25" i="2"/>
  <c r="B26" i="2"/>
  <c r="C26" i="2"/>
  <c r="D26" i="2"/>
  <c r="B27" i="2"/>
  <c r="C27" i="2"/>
  <c r="D27" i="2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8" i="1"/>
  <c r="T289" i="1"/>
  <c r="T15" i="1"/>
  <c r="H22" i="9" l="1"/>
  <c r="H21" i="2"/>
  <c r="H14" i="9"/>
  <c r="H13" i="2"/>
  <c r="H21" i="9"/>
  <c r="H20" i="2"/>
  <c r="H13" i="9"/>
  <c r="H12" i="2"/>
  <c r="H27" i="9"/>
  <c r="H26" i="2"/>
  <c r="H19" i="9"/>
  <c r="H18" i="2"/>
  <c r="H11" i="9"/>
  <c r="H10" i="2"/>
  <c r="H12" i="9"/>
  <c r="H11" i="2"/>
  <c r="H26" i="9"/>
  <c r="H25" i="2"/>
  <c r="H10" i="9"/>
  <c r="H9" i="2"/>
  <c r="H20" i="9"/>
  <c r="H19" i="2"/>
  <c r="H18" i="9"/>
  <c r="H17" i="2"/>
  <c r="H25" i="9"/>
  <c r="H24" i="2"/>
  <c r="H17" i="9"/>
  <c r="H16" i="2"/>
  <c r="H9" i="9"/>
  <c r="H8" i="2"/>
  <c r="H24" i="9"/>
  <c r="H23" i="2"/>
  <c r="H16" i="9"/>
  <c r="H15" i="2"/>
  <c r="H8" i="9"/>
  <c r="H7" i="2"/>
  <c r="H23" i="9"/>
  <c r="H22" i="2"/>
  <c r="H15" i="9"/>
  <c r="H14" i="2"/>
  <c r="H7" i="9"/>
  <c r="H6" i="2"/>
  <c r="H6" i="9"/>
  <c r="I6" i="9" s="1"/>
  <c r="H5" i="2"/>
  <c r="I5" i="2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68" i="1"/>
  <c r="F27" i="2" l="1"/>
  <c r="K27" i="2" s="1"/>
  <c r="F28" i="9"/>
  <c r="F26" i="2"/>
  <c r="L26" i="2" s="1"/>
  <c r="F27" i="9"/>
  <c r="F25" i="2"/>
  <c r="K25" i="2" s="1"/>
  <c r="F26" i="9"/>
  <c r="F24" i="2"/>
  <c r="K24" i="2" s="1"/>
  <c r="F25" i="9"/>
  <c r="F23" i="2"/>
  <c r="K23" i="2" s="1"/>
  <c r="F24" i="9"/>
  <c r="F22" i="2"/>
  <c r="F23" i="9"/>
  <c r="F21" i="2"/>
  <c r="L21" i="2" s="1"/>
  <c r="F22" i="9"/>
  <c r="F20" i="2"/>
  <c r="K20" i="2" s="1"/>
  <c r="F21" i="9"/>
  <c r="F19" i="2"/>
  <c r="K19" i="2" s="1"/>
  <c r="F20" i="9"/>
  <c r="F18" i="2"/>
  <c r="K18" i="2" s="1"/>
  <c r="F19" i="9"/>
  <c r="F17" i="2"/>
  <c r="K17" i="2" s="1"/>
  <c r="F18" i="9"/>
  <c r="F16" i="2"/>
  <c r="K16" i="2" s="1"/>
  <c r="F17" i="9"/>
  <c r="F15" i="2"/>
  <c r="K15" i="2" s="1"/>
  <c r="F16" i="9"/>
  <c r="F14" i="2"/>
  <c r="F15" i="9"/>
  <c r="F13" i="2"/>
  <c r="K13" i="2" s="1"/>
  <c r="F14" i="9"/>
  <c r="F12" i="2"/>
  <c r="K12" i="2" s="1"/>
  <c r="F13" i="9"/>
  <c r="F11" i="2"/>
  <c r="K11" i="2" s="1"/>
  <c r="F12" i="9"/>
  <c r="F10" i="2"/>
  <c r="L10" i="2" s="1"/>
  <c r="F11" i="9"/>
  <c r="L11" i="2"/>
  <c r="L20" i="2"/>
  <c r="L16" i="2"/>
  <c r="L17" i="2"/>
  <c r="K10" i="2"/>
  <c r="L19" i="2"/>
  <c r="L25" i="2"/>
  <c r="L13" i="2"/>
  <c r="K21" i="2"/>
  <c r="L27" i="2"/>
  <c r="L15" i="2"/>
  <c r="L18" i="2"/>
  <c r="L23" i="2"/>
  <c r="B37" i="9" l="1"/>
  <c r="L11" i="9"/>
  <c r="K11" i="9"/>
  <c r="O11" i="9"/>
  <c r="B39" i="9"/>
  <c r="O13" i="9"/>
  <c r="P13" i="9" s="1"/>
  <c r="K13" i="9"/>
  <c r="L13" i="9"/>
  <c r="B41" i="9"/>
  <c r="O15" i="9"/>
  <c r="L15" i="9"/>
  <c r="K15" i="9"/>
  <c r="B43" i="9"/>
  <c r="O17" i="9"/>
  <c r="L17" i="9"/>
  <c r="K17" i="9"/>
  <c r="B45" i="9"/>
  <c r="L19" i="9"/>
  <c r="K19" i="9"/>
  <c r="O19" i="9"/>
  <c r="B47" i="9"/>
  <c r="D57" i="9" s="1"/>
  <c r="L21" i="9"/>
  <c r="O21" i="9"/>
  <c r="K21" i="9"/>
  <c r="B49" i="9"/>
  <c r="O23" i="9"/>
  <c r="K23" i="9"/>
  <c r="L23" i="9"/>
  <c r="B51" i="9"/>
  <c r="K25" i="9"/>
  <c r="O25" i="9"/>
  <c r="L25" i="9"/>
  <c r="B53" i="9"/>
  <c r="O27" i="9"/>
  <c r="K27" i="9"/>
  <c r="L27" i="9"/>
  <c r="K14" i="2"/>
  <c r="L14" i="2"/>
  <c r="K22" i="2"/>
  <c r="L22" i="2"/>
  <c r="L24" i="2"/>
  <c r="L12" i="2"/>
  <c r="B38" i="9"/>
  <c r="K12" i="9"/>
  <c r="O12" i="9"/>
  <c r="L12" i="9"/>
  <c r="B40" i="9"/>
  <c r="O14" i="9"/>
  <c r="L14" i="9"/>
  <c r="K14" i="9"/>
  <c r="B42" i="9"/>
  <c r="O16" i="9"/>
  <c r="K16" i="9"/>
  <c r="L16" i="9"/>
  <c r="B44" i="9"/>
  <c r="O18" i="9"/>
  <c r="K18" i="9"/>
  <c r="L18" i="9"/>
  <c r="B46" i="9"/>
  <c r="K20" i="9"/>
  <c r="L20" i="9"/>
  <c r="O20" i="9"/>
  <c r="B48" i="9"/>
  <c r="L22" i="9"/>
  <c r="O22" i="9"/>
  <c r="K22" i="9"/>
  <c r="B50" i="9"/>
  <c r="K24" i="9"/>
  <c r="L24" i="9"/>
  <c r="O24" i="9"/>
  <c r="B52" i="9"/>
  <c r="K26" i="9"/>
  <c r="O26" i="9"/>
  <c r="L26" i="9"/>
  <c r="B54" i="9"/>
  <c r="O28" i="9"/>
  <c r="L28" i="9"/>
  <c r="K28" i="9"/>
  <c r="K26" i="2"/>
  <c r="P28" i="9" l="1"/>
  <c r="V28" i="9"/>
  <c r="P29" i="9"/>
  <c r="V29" i="9"/>
  <c r="V18" i="9"/>
  <c r="P18" i="9"/>
  <c r="P16" i="9"/>
  <c r="V16" i="9"/>
  <c r="V14" i="9"/>
  <c r="P14" i="9"/>
  <c r="P19" i="9"/>
  <c r="V19" i="9"/>
  <c r="P25" i="9"/>
  <c r="V25" i="9"/>
  <c r="P21" i="9"/>
  <c r="V21" i="9"/>
  <c r="P24" i="9"/>
  <c r="V24" i="9"/>
  <c r="V20" i="9"/>
  <c r="P20" i="9"/>
  <c r="V27" i="9"/>
  <c r="P27" i="9"/>
  <c r="P23" i="9"/>
  <c r="V23" i="9"/>
  <c r="P17" i="9"/>
  <c r="V17" i="9"/>
  <c r="P15" i="9"/>
  <c r="V15" i="9"/>
  <c r="R13" i="9"/>
  <c r="T13" i="9" s="1"/>
  <c r="X13" i="9"/>
  <c r="V26" i="9"/>
  <c r="P26" i="9"/>
  <c r="P22" i="9"/>
  <c r="V22" i="9"/>
  <c r="V13" i="9"/>
  <c r="P12" i="9"/>
  <c r="V12" i="9"/>
  <c r="R12" i="9" l="1"/>
  <c r="T12" i="9" s="1"/>
  <c r="X12" i="9"/>
  <c r="X26" i="9"/>
  <c r="R26" i="9"/>
  <c r="T26" i="9" s="1"/>
  <c r="X20" i="9"/>
  <c r="R20" i="9"/>
  <c r="T20" i="9" s="1"/>
  <c r="R15" i="9"/>
  <c r="T15" i="9" s="1"/>
  <c r="X15" i="9"/>
  <c r="R23" i="9"/>
  <c r="T23" i="9" s="1"/>
  <c r="X23" i="9"/>
  <c r="X21" i="9"/>
  <c r="R21" i="9"/>
  <c r="T21" i="9" s="1"/>
  <c r="X19" i="9"/>
  <c r="R19" i="9"/>
  <c r="T19" i="9" s="1"/>
  <c r="R16" i="9"/>
  <c r="T16" i="9" s="1"/>
  <c r="X16" i="9"/>
  <c r="X29" i="9"/>
  <c r="R29" i="9"/>
  <c r="T29" i="9" s="1"/>
  <c r="X27" i="9"/>
  <c r="R27" i="9"/>
  <c r="T27" i="9" s="1"/>
  <c r="X14" i="9"/>
  <c r="R14" i="9"/>
  <c r="T14" i="9" s="1"/>
  <c r="R18" i="9"/>
  <c r="T18" i="9" s="1"/>
  <c r="X18" i="9"/>
  <c r="R22" i="9"/>
  <c r="T22" i="9" s="1"/>
  <c r="X22" i="9"/>
  <c r="X17" i="9"/>
  <c r="R17" i="9"/>
  <c r="T17" i="9" s="1"/>
  <c r="X24" i="9"/>
  <c r="R24" i="9"/>
  <c r="T24" i="9" s="1"/>
  <c r="X25" i="9"/>
  <c r="R25" i="9"/>
  <c r="T25" i="9" s="1"/>
  <c r="X28" i="9"/>
  <c r="R28" i="9"/>
  <c r="T28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Maurice Starkey</author>
  </authors>
  <commentList>
    <comment ref="D30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Maurice Starkey:</t>
        </r>
        <r>
          <rPr>
            <sz val="9"/>
            <color indexed="81"/>
            <rFont val="Tahoma"/>
            <charset val="1"/>
          </rPr>
          <t xml:space="preserve">
Acquired from the last available data in March 2017.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Maurice Starkey</author>
  </authors>
  <commentList>
    <comment ref="H2" authorId="0" shapeId="0" xr:uid="{0E8BBFB1-56B6-4653-8C16-C75793051518}">
      <text>
        <r>
          <rPr>
            <b/>
            <sz val="9"/>
            <color indexed="81"/>
            <rFont val="Tahoma"/>
            <charset val="1"/>
          </rPr>
          <t>Maurice Starkey:</t>
        </r>
        <r>
          <rPr>
            <sz val="9"/>
            <color indexed="81"/>
            <rFont val="Tahoma"/>
            <charset val="1"/>
          </rPr>
          <t xml:space="preserve">
Total money in circulation (in sterling billions) uses M4 ex [RPQB3DQ / 1000]. </t>
        </r>
      </text>
    </comment>
  </commentList>
</comments>
</file>

<file path=xl/sharedStrings.xml><?xml version="1.0" encoding="utf-8"?>
<sst xmlns="http://schemas.openxmlformats.org/spreadsheetml/2006/main" count="1494" uniqueCount="935">
  <si>
    <t>Sectoral analysis of M4 lending</t>
  </si>
  <si>
    <t>£ millions</t>
  </si>
  <si>
    <t>Seasonally adjusted</t>
  </si>
  <si>
    <t xml:space="preserve">Amounts outstanding </t>
  </si>
  <si>
    <t>M4 lending to</t>
  </si>
  <si>
    <t>Household sector</t>
  </si>
  <si>
    <t>Other</t>
  </si>
  <si>
    <t>Private non-financial corporations</t>
  </si>
  <si>
    <t>Individuals</t>
  </si>
  <si>
    <t>Unincorporated</t>
  </si>
  <si>
    <t>Total</t>
  </si>
  <si>
    <t>financial</t>
  </si>
  <si>
    <t>Loans</t>
  </si>
  <si>
    <t>Securities</t>
  </si>
  <si>
    <t>Secured on</t>
  </si>
  <si>
    <t>Consumer credit</t>
  </si>
  <si>
    <t>businesses</t>
  </si>
  <si>
    <t>corporations</t>
  </si>
  <si>
    <t>dwellings</t>
  </si>
  <si>
    <t>Credit card</t>
  </si>
  <si>
    <t>and non-profit</t>
  </si>
  <si>
    <t>Loans exc.</t>
  </si>
  <si>
    <t>institutions</t>
  </si>
  <si>
    <t>overdrafts</t>
  </si>
  <si>
    <t>BC56</t>
  </si>
  <si>
    <t>(a)(b)</t>
  </si>
  <si>
    <t>Z5MO</t>
  </si>
  <si>
    <t>(b)</t>
  </si>
  <si>
    <t>Z5MS</t>
  </si>
  <si>
    <t>BC57</t>
  </si>
  <si>
    <t>BC55</t>
  </si>
  <si>
    <t>BC53</t>
  </si>
  <si>
    <t>BC54</t>
  </si>
  <si>
    <t>(b)(c)</t>
  </si>
  <si>
    <t>BC58</t>
  </si>
  <si>
    <t>BC44</t>
  </si>
  <si>
    <t>LPMBC56</t>
  </si>
  <si>
    <t>Monthly amounts outstanding of monetary financial institutions' sterling net lending to other financial corporations (in sterling millions) seasonally adjusted</t>
  </si>
  <si>
    <t>LPMBC55</t>
  </si>
  <si>
    <t>Monthly amounts outstanding of monetary financial institutions' sterling net secured lending to individuals (in sterling millions) seasonally adjusted</t>
  </si>
  <si>
    <t>LPMBC53</t>
  </si>
  <si>
    <t>Monthly amounts outstanding of monetary financial institutions' sterling net credit card lending to individuals (in sterling millions) seasonally adjusted</t>
  </si>
  <si>
    <t>LPMBC54</t>
  </si>
  <si>
    <t>Monthly amounts outstanding of monetary financial institutions' sterling net other consumer credit lending to individuals (in sterling millions) seasonally adjusted</t>
  </si>
  <si>
    <t>LPMBC58</t>
  </si>
  <si>
    <t>Monthly amounts outstanding of monetary financial institutions' sterling net lending to unincorporated businesses and non-profit institutions serving households (in sterling millions) seasonally adjusted</t>
  </si>
  <si>
    <t>M4 Lending</t>
  </si>
  <si>
    <t>£ billion</t>
  </si>
  <si>
    <t>Household Sector</t>
  </si>
  <si>
    <t>Unincorporated businesses and non-profit institutions</t>
  </si>
  <si>
    <t>Individual Secured on dwellings</t>
  </si>
  <si>
    <t>Individual Credit Card</t>
  </si>
  <si>
    <t>Individual Loans and overdrafts</t>
  </si>
  <si>
    <t>Lending to private non-financial corporations</t>
  </si>
  <si>
    <t>Lending to other financial institutions</t>
  </si>
  <si>
    <t>Financial Institutions</t>
  </si>
  <si>
    <t>Gross Domestic Product</t>
  </si>
  <si>
    <t>Thousands</t>
  </si>
  <si>
    <t>Quantitative Easing by The Bank of England</t>
  </si>
  <si>
    <t>Quantitative Easing (billion)</t>
  </si>
  <si>
    <t xml:space="preserve">Source: </t>
  </si>
  <si>
    <t>Year</t>
  </si>
  <si>
    <t>Average UK House Price</t>
  </si>
  <si>
    <t>Title</t>
  </si>
  <si>
    <t xml:space="preserve">Gross Domestic Product at market prices: Current price: Seasonally adjusted £m  </t>
  </si>
  <si>
    <t>CDID</t>
  </si>
  <si>
    <t>YBHA</t>
  </si>
  <si>
    <t>Source dataset ID</t>
  </si>
  <si>
    <t>QNA</t>
  </si>
  <si>
    <t>National Statistic</t>
  </si>
  <si>
    <t>N</t>
  </si>
  <si>
    <t>PreUnit</t>
  </si>
  <si>
    <t>£</t>
  </si>
  <si>
    <t>Unit</t>
  </si>
  <si>
    <t>m</t>
  </si>
  <si>
    <t>Release date</t>
  </si>
  <si>
    <t>01-07-2016</t>
  </si>
  <si>
    <t>Next release</t>
  </si>
  <si>
    <t>30 September 2016</t>
  </si>
  <si>
    <t>Important notes</t>
  </si>
  <si>
    <t>1948</t>
  </si>
  <si>
    <t>1949</t>
  </si>
  <si>
    <t>1950</t>
  </si>
  <si>
    <t>1951</t>
  </si>
  <si>
    <t>1952</t>
  </si>
  <si>
    <t>1953</t>
  </si>
  <si>
    <t>1954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</si>
  <si>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</si>
  <si>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</si>
  <si>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</si>
  <si>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</si>
  <si>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</si>
  <si>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</si>
  <si>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</si>
  <si>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</si>
  <si>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</si>
  <si>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</si>
  <si>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</si>
  <si>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</si>
  <si>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</si>
  <si>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</si>
  <si>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</si>
  <si>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</si>
  <si>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</si>
  <si>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</si>
  <si>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</si>
  <si>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</si>
  <si>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</si>
  <si>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</si>
  <si>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</si>
  <si>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</si>
  <si>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</si>
  <si>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</si>
  <si>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</si>
  <si>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</si>
  <si>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</si>
  <si>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</si>
  <si>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</si>
  <si>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</si>
  <si>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</si>
  <si>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</si>
  <si>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</si>
  <si>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</si>
  <si>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</si>
  <si>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</si>
  <si>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</si>
  <si>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</si>
  <si>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</si>
  <si>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</si>
  <si>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</si>
  <si>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</si>
  <si>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</si>
  <si>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</si>
  <si>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</si>
  <si>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</si>
  <si>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</si>
  <si>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</si>
  <si>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</si>
  <si>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</si>
  <si>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</si>
  <si>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</si>
  <si>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</si>
  <si>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</si>
  <si>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</si>
  <si>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</si>
  <si>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</si>
  <si>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</si>
  <si>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</si>
  <si>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1955 Q1</t>
  </si>
  <si>
    <t>1955 Q2</t>
  </si>
  <si>
    <t>1955 Q3</t>
  </si>
  <si>
    <t>1955 Q4</t>
  </si>
  <si>
    <t>1956 Q1</t>
  </si>
  <si>
    <t>1956 Q2</t>
  </si>
  <si>
    <t>1956 Q3</t>
  </si>
  <si>
    <t>1956 Q4</t>
  </si>
  <si>
    <t>1957 Q1</t>
  </si>
  <si>
    <t>1957 Q2</t>
  </si>
  <si>
    <t>1957 Q3</t>
  </si>
  <si>
    <t>1957 Q4</t>
  </si>
  <si>
    <t>1958 Q1</t>
  </si>
  <si>
    <t>1958 Q2</t>
  </si>
  <si>
    <t>1958 Q3</t>
  </si>
  <si>
    <t>1958 Q4</t>
  </si>
  <si>
    <t>1959 Q1</t>
  </si>
  <si>
    <t>1959 Q2</t>
  </si>
  <si>
    <t>1959 Q3</t>
  </si>
  <si>
    <t>1959 Q4</t>
  </si>
  <si>
    <t>1960 Q1</t>
  </si>
  <si>
    <t>1960 Q2</t>
  </si>
  <si>
    <t>1960 Q3</t>
  </si>
  <si>
    <t>1960 Q4</t>
  </si>
  <si>
    <t>1961 Q1</t>
  </si>
  <si>
    <t>1961 Q2</t>
  </si>
  <si>
    <t>1961 Q3</t>
  </si>
  <si>
    <t>1961 Q4</t>
  </si>
  <si>
    <t>1962 Q1</t>
  </si>
  <si>
    <t>1962 Q2</t>
  </si>
  <si>
    <t>1962 Q3</t>
  </si>
  <si>
    <t>1962 Q4</t>
  </si>
  <si>
    <t>1963 Q1</t>
  </si>
  <si>
    <t>1963 Q2</t>
  </si>
  <si>
    <t>1963 Q3</t>
  </si>
  <si>
    <t>1963 Q4</t>
  </si>
  <si>
    <t>1964 Q1</t>
  </si>
  <si>
    <t>1964 Q2</t>
  </si>
  <si>
    <t>1964 Q3</t>
  </si>
  <si>
    <t>1964 Q4</t>
  </si>
  <si>
    <t>1965 Q1</t>
  </si>
  <si>
    <t>1965 Q2</t>
  </si>
  <si>
    <t>1965 Q3</t>
  </si>
  <si>
    <t>1965 Q4</t>
  </si>
  <si>
    <t>1966 Q1</t>
  </si>
  <si>
    <t>1966 Q2</t>
  </si>
  <si>
    <t>1966 Q3</t>
  </si>
  <si>
    <t>1966 Q4</t>
  </si>
  <si>
    <t>1967 Q1</t>
  </si>
  <si>
    <t>1967 Q2</t>
  </si>
  <si>
    <t>1967 Q3</t>
  </si>
  <si>
    <t>1967 Q4</t>
  </si>
  <si>
    <t>1968 Q1</t>
  </si>
  <si>
    <t>1968 Q2</t>
  </si>
  <si>
    <t>1968 Q3</t>
  </si>
  <si>
    <t>1968 Q4</t>
  </si>
  <si>
    <t>1969 Q1</t>
  </si>
  <si>
    <t>1969 Q2</t>
  </si>
  <si>
    <t>1969 Q3</t>
  </si>
  <si>
    <t>1969 Q4</t>
  </si>
  <si>
    <t>1970 Q1</t>
  </si>
  <si>
    <t>1970 Q2</t>
  </si>
  <si>
    <t>1970 Q3</t>
  </si>
  <si>
    <t>1970 Q4</t>
  </si>
  <si>
    <t>1971 Q1</t>
  </si>
  <si>
    <t>1971 Q2</t>
  </si>
  <si>
    <t>1971 Q3</t>
  </si>
  <si>
    <t>1971 Q4</t>
  </si>
  <si>
    <t>1972 Q1</t>
  </si>
  <si>
    <t>1972 Q2</t>
  </si>
  <si>
    <t>1972 Q3</t>
  </si>
  <si>
    <t>1972 Q4</t>
  </si>
  <si>
    <t>1973 Q1</t>
  </si>
  <si>
    <t>1973 Q2</t>
  </si>
  <si>
    <t>1973 Q3</t>
  </si>
  <si>
    <t>1973 Q4</t>
  </si>
  <si>
    <t>1974 Q1</t>
  </si>
  <si>
    <t>1974 Q2</t>
  </si>
  <si>
    <t>1974 Q3</t>
  </si>
  <si>
    <t>1974 Q4</t>
  </si>
  <si>
    <t>1975 Q1</t>
  </si>
  <si>
    <t>1975 Q2</t>
  </si>
  <si>
    <t>1975 Q3</t>
  </si>
  <si>
    <t>1975 Q4</t>
  </si>
  <si>
    <t>1976 Q1</t>
  </si>
  <si>
    <t>1976 Q2</t>
  </si>
  <si>
    <t>1976 Q3</t>
  </si>
  <si>
    <t>1976 Q4</t>
  </si>
  <si>
    <t>1977 Q1</t>
  </si>
  <si>
    <t>1977 Q2</t>
  </si>
  <si>
    <t>1977 Q3</t>
  </si>
  <si>
    <t>1977 Q4</t>
  </si>
  <si>
    <t>1978 Q1</t>
  </si>
  <si>
    <t>1978 Q2</t>
  </si>
  <si>
    <t>1978 Q3</t>
  </si>
  <si>
    <t>1978 Q4</t>
  </si>
  <si>
    <t>1979 Q1</t>
  </si>
  <si>
    <t>1979 Q2</t>
  </si>
  <si>
    <t>1979 Q3</t>
  </si>
  <si>
    <t>1979 Q4</t>
  </si>
  <si>
    <t>1980 Q1</t>
  </si>
  <si>
    <t>1980 Q2</t>
  </si>
  <si>
    <t>1980 Q3</t>
  </si>
  <si>
    <t>1980 Q4</t>
  </si>
  <si>
    <t>1981 Q1</t>
  </si>
  <si>
    <t>1981 Q2</t>
  </si>
  <si>
    <t>1981 Q3</t>
  </si>
  <si>
    <t>1981 Q4</t>
  </si>
  <si>
    <t>1982 Q1</t>
  </si>
  <si>
    <t>1982 Q2</t>
  </si>
  <si>
    <t>1982 Q3</t>
  </si>
  <si>
    <t>1982 Q4</t>
  </si>
  <si>
    <t>1983 Q1</t>
  </si>
  <si>
    <t>1983 Q2</t>
  </si>
  <si>
    <t>1983 Q3</t>
  </si>
  <si>
    <t>1983 Q4</t>
  </si>
  <si>
    <t>1984 Q1</t>
  </si>
  <si>
    <t>1984 Q2</t>
  </si>
  <si>
    <t>1984 Q3</t>
  </si>
  <si>
    <t>1984 Q4</t>
  </si>
  <si>
    <t>1985 Q1</t>
  </si>
  <si>
    <t>1985 Q2</t>
  </si>
  <si>
    <t>1985 Q3</t>
  </si>
  <si>
    <t>1985 Q4</t>
  </si>
  <si>
    <t>1986 Q1</t>
  </si>
  <si>
    <t>1986 Q2</t>
  </si>
  <si>
    <t>1986 Q3</t>
  </si>
  <si>
    <t>1986 Q4</t>
  </si>
  <si>
    <t>1987 Q1</t>
  </si>
  <si>
    <t>1987 Q2</t>
  </si>
  <si>
    <t>1987 Q3</t>
  </si>
  <si>
    <t>1987 Q4</t>
  </si>
  <si>
    <t>1988 Q1</t>
  </si>
  <si>
    <t>1988 Q2</t>
  </si>
  <si>
    <t>1988 Q3</t>
  </si>
  <si>
    <t>1988 Q4</t>
  </si>
  <si>
    <t>1989 Q1</t>
  </si>
  <si>
    <t>1989 Q2</t>
  </si>
  <si>
    <t>1989 Q3</t>
  </si>
  <si>
    <t>1989 Q4</t>
  </si>
  <si>
    <t>1990 Q1</t>
  </si>
  <si>
    <t>1990 Q2</t>
  </si>
  <si>
    <t>1990 Q3</t>
  </si>
  <si>
    <t>1990 Q4</t>
  </si>
  <si>
    <t>1991 Q1</t>
  </si>
  <si>
    <t>1991 Q2</t>
  </si>
  <si>
    <t>1991 Q3</t>
  </si>
  <si>
    <t>1991 Q4</t>
  </si>
  <si>
    <t>1992 Q1</t>
  </si>
  <si>
    <t>1992 Q2</t>
  </si>
  <si>
    <t>1992 Q3</t>
  </si>
  <si>
    <t>1992 Q4</t>
  </si>
  <si>
    <t>1993 Q1</t>
  </si>
  <si>
    <t>1993 Q2</t>
  </si>
  <si>
    <t>1993 Q3</t>
  </si>
  <si>
    <t>1993 Q4</t>
  </si>
  <si>
    <t>1994 Q1</t>
  </si>
  <si>
    <t>1994 Q2</t>
  </si>
  <si>
    <t>1994 Q3</t>
  </si>
  <si>
    <t>1994 Q4</t>
  </si>
  <si>
    <t>1995 Q1</t>
  </si>
  <si>
    <t>1995 Q2</t>
  </si>
  <si>
    <t>1995 Q3</t>
  </si>
  <si>
    <t>1995 Q4</t>
  </si>
  <si>
    <t>1996 Q1</t>
  </si>
  <si>
    <t>1996 Q2</t>
  </si>
  <si>
    <t>1996 Q3</t>
  </si>
  <si>
    <t>1996 Q4</t>
  </si>
  <si>
    <t>1997 Q1</t>
  </si>
  <si>
    <t>1997 Q2</t>
  </si>
  <si>
    <t>1997 Q3</t>
  </si>
  <si>
    <t>1997 Q4</t>
  </si>
  <si>
    <t>1998 Q1</t>
  </si>
  <si>
    <t>1998 Q2</t>
  </si>
  <si>
    <t>1998 Q3</t>
  </si>
  <si>
    <t>1998 Q4</t>
  </si>
  <si>
    <t>1999 Q1</t>
  </si>
  <si>
    <t>1999 Q2</t>
  </si>
  <si>
    <t>1999 Q3</t>
  </si>
  <si>
    <t>1999 Q4</t>
  </si>
  <si>
    <t>2000 Q1</t>
  </si>
  <si>
    <t>2000 Q2</t>
  </si>
  <si>
    <t>2000 Q3</t>
  </si>
  <si>
    <t>2000 Q4</t>
  </si>
  <si>
    <t>2001 Q1</t>
  </si>
  <si>
    <t>2001 Q2</t>
  </si>
  <si>
    <t>2001 Q3</t>
  </si>
  <si>
    <t>2001 Q4</t>
  </si>
  <si>
    <t>2002 Q1</t>
  </si>
  <si>
    <t>2002 Q2</t>
  </si>
  <si>
    <t>2002 Q3</t>
  </si>
  <si>
    <t>2002 Q4</t>
  </si>
  <si>
    <t>2003 Q1</t>
  </si>
  <si>
    <t>2003 Q2</t>
  </si>
  <si>
    <t>2003 Q3</t>
  </si>
  <si>
    <t>2003 Q4</t>
  </si>
  <si>
    <t>2004 Q1</t>
  </si>
  <si>
    <t>2004 Q2</t>
  </si>
  <si>
    <t>2004 Q3</t>
  </si>
  <si>
    <t>2004 Q4</t>
  </si>
  <si>
    <t>2005 Q1</t>
  </si>
  <si>
    <t>2005 Q2</t>
  </si>
  <si>
    <t>2005 Q3</t>
  </si>
  <si>
    <t>2005 Q4</t>
  </si>
  <si>
    <t>2006 Q1</t>
  </si>
  <si>
    <t>2006 Q2</t>
  </si>
  <si>
    <t>2006 Q3</t>
  </si>
  <si>
    <t>2006 Q4</t>
  </si>
  <si>
    <t>2007 Q1</t>
  </si>
  <si>
    <t>2007 Q2</t>
  </si>
  <si>
    <t>2007 Q3</t>
  </si>
  <si>
    <t>2007 Q4</t>
  </si>
  <si>
    <t>2008 Q1</t>
  </si>
  <si>
    <t>2008 Q2</t>
  </si>
  <si>
    <t>2008 Q3</t>
  </si>
  <si>
    <t>2008 Q4</t>
  </si>
  <si>
    <t>2009 Q1</t>
  </si>
  <si>
    <t>2009 Q2</t>
  </si>
  <si>
    <t>2009 Q3</t>
  </si>
  <si>
    <t>2009 Q4</t>
  </si>
  <si>
    <t>2010 Q1</t>
  </si>
  <si>
    <t>2010 Q2</t>
  </si>
  <si>
    <t>2010 Q3</t>
  </si>
  <si>
    <t>2010 Q4</t>
  </si>
  <si>
    <t>2011 Q1</t>
  </si>
  <si>
    <t>2011 Q2</t>
  </si>
  <si>
    <t>2011 Q3</t>
  </si>
  <si>
    <t>2011 Q4</t>
  </si>
  <si>
    <t>2012 Q1</t>
  </si>
  <si>
    <t>2012 Q2</t>
  </si>
  <si>
    <t>2012 Q3</t>
  </si>
  <si>
    <t>2012 Q4</t>
  </si>
  <si>
    <t>2013 Q1</t>
  </si>
  <si>
    <t>2013 Q2</t>
  </si>
  <si>
    <t>2013 Q3</t>
  </si>
  <si>
    <t>2013 Q4</t>
  </si>
  <si>
    <t>2014 Q1</t>
  </si>
  <si>
    <t>2014 Q2</t>
  </si>
  <si>
    <t>2014 Q3</t>
  </si>
  <si>
    <t>2014 Q4</t>
  </si>
  <si>
    <t>2015 Q1</t>
  </si>
  <si>
    <t>2015 Q2</t>
  </si>
  <si>
    <t>2015 Q3</t>
  </si>
  <si>
    <t>2015 Q4</t>
  </si>
  <si>
    <t>2016 Q1</t>
  </si>
  <si>
    <t>Billion</t>
  </si>
  <si>
    <t>https://www.ons.gov.uk/economy/grossdomesticproductgdp/timeseries/ybha/qna</t>
  </si>
  <si>
    <t>Lending for dwellings as a percentage of GDP</t>
  </si>
  <si>
    <t>Interest Rate (%)</t>
  </si>
  <si>
    <r>
      <t>CHANGES IN BANK RATE</t>
    </r>
    <r>
      <rPr>
        <b/>
        <sz val="12"/>
        <rFont val="Times New Roman"/>
        <family val="1"/>
      </rPr>
      <t>, MINIMUM LENDING RATE, MINIMUM BAND 1 DEALING RATE,</t>
    </r>
  </si>
  <si>
    <r>
      <t xml:space="preserve">REPO RATE AND OFFICIAL BANK RATE  </t>
    </r>
    <r>
      <rPr>
        <b/>
        <vertAlign val="superscript"/>
        <sz val="12"/>
        <rFont val="Times New Roman"/>
        <family val="1"/>
      </rPr>
      <t>1, 2</t>
    </r>
  </si>
  <si>
    <t>Date</t>
  </si>
  <si>
    <t>New</t>
  </si>
  <si>
    <t>effective</t>
  </si>
  <si>
    <t>rate</t>
  </si>
  <si>
    <t>%</t>
  </si>
  <si>
    <t>Bank Rate</t>
  </si>
  <si>
    <t>Min. Lending Rate (cont)</t>
  </si>
  <si>
    <r>
      <t>Min.Band 1 Dealing Rate (cont)</t>
    </r>
    <r>
      <rPr>
        <b/>
        <vertAlign val="superscript"/>
        <sz val="7"/>
        <rFont val="Helv"/>
      </rPr>
      <t xml:space="preserve"> 3</t>
    </r>
  </si>
  <si>
    <r>
      <t>Min.Band 1 Dealing Rate (cont</t>
    </r>
    <r>
      <rPr>
        <b/>
        <sz val="7"/>
        <rFont val="Helv"/>
      </rPr>
      <t>)</t>
    </r>
    <r>
      <rPr>
        <b/>
        <vertAlign val="superscript"/>
        <sz val="7"/>
        <rFont val="Helv"/>
      </rPr>
      <t xml:space="preserve"> 2</t>
    </r>
  </si>
  <si>
    <r>
      <t>Repo Rate (cont</t>
    </r>
    <r>
      <rPr>
        <b/>
        <sz val="7"/>
        <rFont val="Helv"/>
      </rPr>
      <t>)</t>
    </r>
    <r>
      <rPr>
        <b/>
        <vertAlign val="superscript"/>
        <sz val="7"/>
        <rFont val="Helv"/>
      </rPr>
      <t xml:space="preserve"> </t>
    </r>
  </si>
  <si>
    <t>Mar</t>
  </si>
  <si>
    <t>Apr</t>
  </si>
  <si>
    <t>Feb</t>
  </si>
  <si>
    <t xml:space="preserve"> </t>
  </si>
  <si>
    <t>May</t>
  </si>
  <si>
    <t>Jul</t>
  </si>
  <si>
    <t>Aug</t>
  </si>
  <si>
    <t>Nov</t>
  </si>
  <si>
    <t>Sep</t>
  </si>
  <si>
    <t>Jun</t>
  </si>
  <si>
    <t>Oct</t>
  </si>
  <si>
    <t>Dec</t>
  </si>
  <si>
    <t>Jan</t>
  </si>
  <si>
    <r>
      <t>Official Bank Rate</t>
    </r>
    <r>
      <rPr>
        <b/>
        <sz val="3"/>
        <rFont val="Times New Roman"/>
        <family val="1"/>
      </rPr>
      <t xml:space="preserve"> </t>
    </r>
    <r>
      <rPr>
        <b/>
        <vertAlign val="superscript"/>
        <sz val="7"/>
        <rFont val="Times New Roman"/>
        <family val="1"/>
      </rPr>
      <t>4</t>
    </r>
  </si>
  <si>
    <t>Minimum Lending Rate</t>
  </si>
  <si>
    <t>July</t>
  </si>
  <si>
    <t>April</t>
  </si>
  <si>
    <r>
      <t>Min. Band 1 Dealing Rate</t>
    </r>
    <r>
      <rPr>
        <b/>
        <vertAlign val="superscript"/>
        <sz val="7"/>
        <rFont val="Times New Roman"/>
        <family val="1"/>
      </rPr>
      <t xml:space="preserve"> 2</t>
    </r>
  </si>
  <si>
    <t>Repo Rate</t>
  </si>
  <si>
    <t xml:space="preserve">1  - Bank Rate, Minimum Lending rate, Repo Rate and Official Bank Rate are interest rates.  The Minimum Band 1 Dealing Rate are discount rates.  </t>
  </si>
  <si>
    <t xml:space="preserve">2 - Data refers to the minimum published rate the Bank discounted bills at to relieve money market shortages (excludes late assistance and </t>
  </si>
  <si>
    <t xml:space="preserve">      repurchase and sale agreements). </t>
  </si>
  <si>
    <t>3 - 16.9.92, UK leaves the European Exchange Rate Mechanism.  MLR was raised to 12%, and planned to be 15% (with effect from 17.9.92; never implemented).</t>
  </si>
  <si>
    <t xml:space="preserve">       Please see :</t>
  </si>
  <si>
    <t>http://www.bankofengland.co.uk/archive/Documents/historicpubs/qb/1992/qb92q4382398.pdf</t>
  </si>
  <si>
    <t>for further explanation of changes to the MLR.</t>
  </si>
  <si>
    <t>4 - The official bank rate paid on commercial bank reserves.</t>
  </si>
  <si>
    <t>UK Gross Domestic Product at market prices</t>
  </si>
  <si>
    <t>GDP at market prices (current prices)</t>
  </si>
  <si>
    <t xml:space="preserve">http://www.bankofengland.co.uk/boeapps/iadb/index.asp?Travel=NIxSUx&amp;From=Template&amp;EC=YWWB9R9&amp;G0Xtop.x=1&amp;G0Xtop.y=1 </t>
  </si>
  <si>
    <t xml:space="preserve">Source:  </t>
  </si>
  <si>
    <t xml:space="preserve">http://www.ons.gov.uk/economy/inflationandpriceindices/datasets/housepriceindexannualtables2039   </t>
  </si>
  <si>
    <t>Lending to other financial institutions relative to lending to private non-financial businesses</t>
  </si>
  <si>
    <t>Lending to individuals relative to private non-financial businesses</t>
  </si>
  <si>
    <t>LPM (£ million)</t>
  </si>
  <si>
    <t>Lending by banks and</t>
  </si>
  <si>
    <t>building societies</t>
  </si>
  <si>
    <t>B3RE</t>
  </si>
  <si>
    <t>Monthly amounts outstanding of monetary financial institutions' sterling net lending to individuals (in sterling millions) seasonally adjusted</t>
  </si>
  <si>
    <t>Monthly amounts outstanding of other lenders (excluding the Student Loans Company) sterling net lending to individuals (in sterling millions) seasonally adjusted</t>
  </si>
  <si>
    <t>BZ2M</t>
  </si>
  <si>
    <t>VTXK</t>
  </si>
  <si>
    <t>Secured on dwellings</t>
  </si>
  <si>
    <t>BI2O</t>
  </si>
  <si>
    <t>LPMVZRI</t>
  </si>
  <si>
    <t>Lending to individuals by all financial institutions (£ million)</t>
  </si>
  <si>
    <t>Consumer Credit (excluding student loans)</t>
  </si>
  <si>
    <t>Consumer credit (including student loans) - and additional items?</t>
  </si>
  <si>
    <t>Consumer Credit (all financial institutions)</t>
  </si>
  <si>
    <t>Lending by all financial institutions</t>
  </si>
  <si>
    <t>Lending by banks and building societies</t>
  </si>
  <si>
    <t>Student Loans</t>
  </si>
  <si>
    <t>Student  Loans</t>
  </si>
  <si>
    <t>Percentage</t>
  </si>
  <si>
    <t>Value (£ billion)</t>
  </si>
  <si>
    <t>LPQAUYN</t>
  </si>
  <si>
    <t>2016</t>
  </si>
  <si>
    <t>2016 Q2</t>
  </si>
  <si>
    <t>2016 Q3</t>
  </si>
  <si>
    <t>2016 Q4</t>
  </si>
  <si>
    <t>2017 Q1</t>
  </si>
  <si>
    <t>Dwellings</t>
  </si>
  <si>
    <t>Buildings and structures</t>
  </si>
  <si>
    <t>Equipment and machinery</t>
  </si>
  <si>
    <t>Intellectual property</t>
  </si>
  <si>
    <t>Land</t>
  </si>
  <si>
    <t>Inventories</t>
  </si>
  <si>
    <t>Monetary gold and SDRs</t>
  </si>
  <si>
    <t>Currency and deposits</t>
  </si>
  <si>
    <t>Debt securities and loans</t>
  </si>
  <si>
    <t>Equities</t>
  </si>
  <si>
    <t>Insurance and pension</t>
  </si>
  <si>
    <t>Financial derivatives</t>
  </si>
  <si>
    <t>Data source:</t>
  </si>
  <si>
    <t xml:space="preserve">https://www.ons.gov.uk/economy/grossdomesticproductgdp/compendium/unitedkingdomnationalaccountsthebluebook/2017/uknationalaccountsthebluebook2017 </t>
  </si>
  <si>
    <t>National Balance Sheet - Assets</t>
  </si>
  <si>
    <t>1995-2008</t>
  </si>
  <si>
    <t>2009 - 2016</t>
  </si>
  <si>
    <t>Liabiilities</t>
  </si>
  <si>
    <t>Debt securities</t>
  </si>
  <si>
    <t>Equity and investment fund shares</t>
  </si>
  <si>
    <t>Financial derivatives and employee stock options</t>
  </si>
  <si>
    <t>Other accounts receivable / payable</t>
  </si>
  <si>
    <t>Insurance, pensions, and standardised guarantees.</t>
  </si>
  <si>
    <t>Annual change</t>
  </si>
  <si>
    <t>Change: 1995 to 2016</t>
  </si>
  <si>
    <t>Bank of England | Database</t>
  </si>
  <si>
    <t>Bank Deposits</t>
  </si>
  <si>
    <t>Monthly average of amounts outstanding (on Wednesdays) of Bank of England Banking Department sterling reserves balance liabilities (in sterling billions) not seasonally adjusted [a] LPMBL22</t>
  </si>
  <si>
    <r>
      <rPr>
        <b/>
        <sz val="12"/>
        <rFont val="Calibri"/>
        <family val="2"/>
      </rPr>
      <t>Cash (notes and coins in circulation) in sterling billions [LPQVQKT / 1000]</t>
    </r>
    <r>
      <rPr>
        <b/>
        <sz val="11"/>
        <rFont val="Calibri"/>
        <family val="2"/>
      </rPr>
      <t xml:space="preserve">. </t>
    </r>
  </si>
  <si>
    <t>Bank of England Banking Department sterling reserves balance liabilities (in sterling billions) not seasonally adjusted [a] LPMBL22</t>
  </si>
  <si>
    <t>n/a</t>
  </si>
  <si>
    <t>Total lending</t>
  </si>
  <si>
    <t>Money Supply previous year</t>
  </si>
  <si>
    <t>Growth in total lending</t>
  </si>
  <si>
    <t>Quarterly amounts outstanding of UK resident monetary financial institutions' sterling M4 liabilities to Private sector excluding intermediate OFCs (in sterling millions) not seasonally adjusted [RPQB3DQ]</t>
  </si>
  <si>
    <t>Quarterly amounts outstanding of M4 private sector sterling holdings of notes and coin (in sterling millions) not seasonally adjusted [LPQVQKT]</t>
  </si>
  <si>
    <t>Quarterly amounts outstanding of UK resident monetary financial institutions' sterling M4 liabilities to Private sector excluding intermediate OFCs (in sterling billions) not seasonally adjusted [RPQB3DQ/1000]</t>
  </si>
  <si>
    <t>Growth in bank deposits during year as a percentage of the money supply at the beginning of the year</t>
  </si>
  <si>
    <t>Change in bank deposits (£ billion)</t>
  </si>
  <si>
    <t>Financial institution lending less deposits</t>
  </si>
  <si>
    <t>Change in financial institution lending relative to money supply in the previous year</t>
  </si>
  <si>
    <t>Annual percentage change in total lending by United Kingdom financial institutions</t>
  </si>
  <si>
    <t>2017</t>
  </si>
  <si>
    <t>United Kingdom Gross Domestic Product at market price - current prices</t>
  </si>
  <si>
    <t>2017 Q2</t>
  </si>
  <si>
    <t>2017 Q3</t>
  </si>
  <si>
    <t>2017 Q4</t>
  </si>
  <si>
    <t>2018 Q1</t>
  </si>
  <si>
    <t>Quantitative easing</t>
  </si>
  <si>
    <t>UK population</t>
  </si>
  <si>
    <t>QE per head of population</t>
  </si>
  <si>
    <t>Private renting prices</t>
  </si>
  <si>
    <t>Great Britain</t>
  </si>
  <si>
    <t>Great Britain excl London</t>
  </si>
  <si>
    <t xml:space="preserve">Gross Domestic Product at market prices (quarterly data): Current price: Seasonally adjusted (£ million)  </t>
  </si>
  <si>
    <r>
      <rPr>
        <b/>
        <sz val="11"/>
        <color theme="1"/>
        <rFont val="Calibri"/>
        <family val="2"/>
        <scheme val="minor"/>
      </rPr>
      <t>M4</t>
    </r>
    <r>
      <rPr>
        <sz val="11"/>
        <color theme="1"/>
        <rFont val="Calibri"/>
        <family val="2"/>
        <scheme val="minor"/>
      </rPr>
      <t>: Quarterly amounts outstanding of M4 (monetary financial institutions' sterling M4 liabilities to private sector) (£ millions) seasonally adjusted</t>
    </r>
  </si>
  <si>
    <t>Rent Index</t>
  </si>
  <si>
    <t>Source</t>
  </si>
  <si>
    <t>https://www.ons.gov.uk/economy/inflationandpriceindices/timeseries/dobp/mm23</t>
  </si>
  <si>
    <t xml:space="preserve">RPI housing rent includes property rents in the private, local authority and housing association sectors. </t>
  </si>
  <si>
    <t>1987 = 100</t>
  </si>
  <si>
    <t>2018 Q2</t>
  </si>
  <si>
    <t>1987 JAN</t>
  </si>
  <si>
    <t>1987 FEB</t>
  </si>
  <si>
    <t>1987 MAR</t>
  </si>
  <si>
    <t>1987 APR</t>
  </si>
  <si>
    <t>1987 MAY</t>
  </si>
  <si>
    <t>1987 JUN</t>
  </si>
  <si>
    <t>1987 JUL</t>
  </si>
  <si>
    <t>1987 AUG</t>
  </si>
  <si>
    <t>1987 SEP</t>
  </si>
  <si>
    <t>1987 OCT</t>
  </si>
  <si>
    <t>1987 NOV</t>
  </si>
  <si>
    <t>1987 DEC</t>
  </si>
  <si>
    <t>1988 JAN</t>
  </si>
  <si>
    <t>1988 FEB</t>
  </si>
  <si>
    <t>1988 MAR</t>
  </si>
  <si>
    <t>1988 APR</t>
  </si>
  <si>
    <t>1988 MAY</t>
  </si>
  <si>
    <t>1988 JUN</t>
  </si>
  <si>
    <t>1988 JUL</t>
  </si>
  <si>
    <t>1988 AUG</t>
  </si>
  <si>
    <t>1988 SEP</t>
  </si>
  <si>
    <t>1988 OCT</t>
  </si>
  <si>
    <t>1988 NOV</t>
  </si>
  <si>
    <t>1988 DEC</t>
  </si>
  <si>
    <t>1989 JAN</t>
  </si>
  <si>
    <t>1989 FEB</t>
  </si>
  <si>
    <t>1989 MAR</t>
  </si>
  <si>
    <t>1989 APR</t>
  </si>
  <si>
    <t>1989 MAY</t>
  </si>
  <si>
    <t>1989 JUN</t>
  </si>
  <si>
    <t>1989 JUL</t>
  </si>
  <si>
    <t>1989 AUG</t>
  </si>
  <si>
    <t>1989 SEP</t>
  </si>
  <si>
    <t>1989 OCT</t>
  </si>
  <si>
    <t>1989 NOV</t>
  </si>
  <si>
    <t>1989 DEC</t>
  </si>
  <si>
    <t>1990 JAN</t>
  </si>
  <si>
    <t>1990 FEB</t>
  </si>
  <si>
    <t>1990 MAR</t>
  </si>
  <si>
    <t>1990 APR</t>
  </si>
  <si>
    <t>1990 MAY</t>
  </si>
  <si>
    <t>1990 JUN</t>
  </si>
  <si>
    <t>1990 JUL</t>
  </si>
  <si>
    <t>1990 AUG</t>
  </si>
  <si>
    <t>1990 SEP</t>
  </si>
  <si>
    <t>1990 OCT</t>
  </si>
  <si>
    <t>1990 NOV</t>
  </si>
  <si>
    <t>1990 DEC</t>
  </si>
  <si>
    <t>1991 JAN</t>
  </si>
  <si>
    <t>1991 FEB</t>
  </si>
  <si>
    <t>1991 MAR</t>
  </si>
  <si>
    <t>1991 APR</t>
  </si>
  <si>
    <t>1991 MAY</t>
  </si>
  <si>
    <t>1991 JUN</t>
  </si>
  <si>
    <t>1991 JUL</t>
  </si>
  <si>
    <t>1991 AUG</t>
  </si>
  <si>
    <t>1991 SEP</t>
  </si>
  <si>
    <t>1991 OCT</t>
  </si>
  <si>
    <t>1991 NOV</t>
  </si>
  <si>
    <t>1991 DEC</t>
  </si>
  <si>
    <t>1992 JAN</t>
  </si>
  <si>
    <t>1992 FEB</t>
  </si>
  <si>
    <t>1992 MAR</t>
  </si>
  <si>
    <t>1992 APR</t>
  </si>
  <si>
    <t>1992 MAY</t>
  </si>
  <si>
    <t>1992 JUN</t>
  </si>
  <si>
    <t>1992 JUL</t>
  </si>
  <si>
    <t>1992 AUG</t>
  </si>
  <si>
    <t>1992 SEP</t>
  </si>
  <si>
    <t>1992 OCT</t>
  </si>
  <si>
    <t>1992 NOV</t>
  </si>
  <si>
    <t>1992 DEC</t>
  </si>
  <si>
    <t>1993 JAN</t>
  </si>
  <si>
    <t>1993 FEB</t>
  </si>
  <si>
    <t>1993 MAR</t>
  </si>
  <si>
    <t>1993 APR</t>
  </si>
  <si>
    <t>1993 MAY</t>
  </si>
  <si>
    <t>1993 JUN</t>
  </si>
  <si>
    <t>1993 JUL</t>
  </si>
  <si>
    <t>1993 AUG</t>
  </si>
  <si>
    <t>1993 SEP</t>
  </si>
  <si>
    <t>1993 OCT</t>
  </si>
  <si>
    <t>1993 NOV</t>
  </si>
  <si>
    <t>1993 DEC</t>
  </si>
  <si>
    <t>1994 JAN</t>
  </si>
  <si>
    <t>1994 FEB</t>
  </si>
  <si>
    <t>1994 MAR</t>
  </si>
  <si>
    <t>1994 APR</t>
  </si>
  <si>
    <t>1994 MAY</t>
  </si>
  <si>
    <t>1994 JUN</t>
  </si>
  <si>
    <t>1994 JUL</t>
  </si>
  <si>
    <t>1994 AUG</t>
  </si>
  <si>
    <t>1994 SEP</t>
  </si>
  <si>
    <t>1994 OCT</t>
  </si>
  <si>
    <t>1994 NOV</t>
  </si>
  <si>
    <t>1994 DEC</t>
  </si>
  <si>
    <t>1995 JAN</t>
  </si>
  <si>
    <t>1995 FEB</t>
  </si>
  <si>
    <t>1995 MAR</t>
  </si>
  <si>
    <t>1995 APR</t>
  </si>
  <si>
    <t>1995 MAY</t>
  </si>
  <si>
    <t>1995 JUN</t>
  </si>
  <si>
    <t>1995 JUL</t>
  </si>
  <si>
    <t>1995 AUG</t>
  </si>
  <si>
    <t>1995 SEP</t>
  </si>
  <si>
    <t>1995 OCT</t>
  </si>
  <si>
    <t>1995 NOV</t>
  </si>
  <si>
    <t>1995 DEC</t>
  </si>
  <si>
    <t>1996 JAN</t>
  </si>
  <si>
    <t>1996 FEB</t>
  </si>
  <si>
    <t>1996 MAR</t>
  </si>
  <si>
    <t>1996 APR</t>
  </si>
  <si>
    <t>1996 MAY</t>
  </si>
  <si>
    <t>1996 JUN</t>
  </si>
  <si>
    <t>1996 JUL</t>
  </si>
  <si>
    <t>1996 AUG</t>
  </si>
  <si>
    <t>1996 SEP</t>
  </si>
  <si>
    <t>1996 OCT</t>
  </si>
  <si>
    <t>1996 NOV</t>
  </si>
  <si>
    <t>1996 DEC</t>
  </si>
  <si>
    <t>1997 JAN</t>
  </si>
  <si>
    <t>1997 FEB</t>
  </si>
  <si>
    <t>1997 MAR</t>
  </si>
  <si>
    <t>1997 APR</t>
  </si>
  <si>
    <t>1997 MAY</t>
  </si>
  <si>
    <t>1997 JUN</t>
  </si>
  <si>
    <t>1997 JUL</t>
  </si>
  <si>
    <t>1997 AUG</t>
  </si>
  <si>
    <t>1997 SEP</t>
  </si>
  <si>
    <t>1997 OCT</t>
  </si>
  <si>
    <t>1997 NOV</t>
  </si>
  <si>
    <t>1997 DEC</t>
  </si>
  <si>
    <t>1998 JAN</t>
  </si>
  <si>
    <t>1998 FEB</t>
  </si>
  <si>
    <t>1998 MAR</t>
  </si>
  <si>
    <t>1998 APR</t>
  </si>
  <si>
    <t>1998 MAY</t>
  </si>
  <si>
    <t>1998 JUN</t>
  </si>
  <si>
    <t>1998 JUL</t>
  </si>
  <si>
    <t>1998 AUG</t>
  </si>
  <si>
    <t>1998 SEP</t>
  </si>
  <si>
    <t>1998 OCT</t>
  </si>
  <si>
    <t>1998 NOV</t>
  </si>
  <si>
    <t>1998 DEC</t>
  </si>
  <si>
    <t>1999 JAN</t>
  </si>
  <si>
    <t>1999 FEB</t>
  </si>
  <si>
    <t>1999 MAR</t>
  </si>
  <si>
    <t>1999 APR</t>
  </si>
  <si>
    <t>1999 MAY</t>
  </si>
  <si>
    <t>1999 JUN</t>
  </si>
  <si>
    <t>1999 JUL</t>
  </si>
  <si>
    <t>1999 AUG</t>
  </si>
  <si>
    <t>1999 SEP</t>
  </si>
  <si>
    <t>1999 OCT</t>
  </si>
  <si>
    <t>1999 NOV</t>
  </si>
  <si>
    <t>1999 DEC</t>
  </si>
  <si>
    <t>2000 JAN</t>
  </si>
  <si>
    <t>2000 FEB</t>
  </si>
  <si>
    <t>2000 MAR</t>
  </si>
  <si>
    <t>2000 APR</t>
  </si>
  <si>
    <t>2000 MAY</t>
  </si>
  <si>
    <t>2000 JUN</t>
  </si>
  <si>
    <t>2000 JUL</t>
  </si>
  <si>
    <t>2000 AUG</t>
  </si>
  <si>
    <t>2000 SEP</t>
  </si>
  <si>
    <t>2000 OCT</t>
  </si>
  <si>
    <t>2000 NOV</t>
  </si>
  <si>
    <t>2000 DEC</t>
  </si>
  <si>
    <t>2001 JAN</t>
  </si>
  <si>
    <t>2001 FEB</t>
  </si>
  <si>
    <t>2001 MAR</t>
  </si>
  <si>
    <t>2001 APR</t>
  </si>
  <si>
    <t>2001 MAY</t>
  </si>
  <si>
    <t>2001 JUN</t>
  </si>
  <si>
    <t>2001 JUL</t>
  </si>
  <si>
    <t>2001 AUG</t>
  </si>
  <si>
    <t>2001 SEP</t>
  </si>
  <si>
    <t>2001 OCT</t>
  </si>
  <si>
    <t>2001 NOV</t>
  </si>
  <si>
    <t>2001 DEC</t>
  </si>
  <si>
    <t>2002 JAN</t>
  </si>
  <si>
    <t>2002 FEB</t>
  </si>
  <si>
    <t>2002 MAR</t>
  </si>
  <si>
    <t>2002 APR</t>
  </si>
  <si>
    <t>2002 MAY</t>
  </si>
  <si>
    <t>2002 JUN</t>
  </si>
  <si>
    <t>2002 JUL</t>
  </si>
  <si>
    <t>2002 AUG</t>
  </si>
  <si>
    <t>2002 SEP</t>
  </si>
  <si>
    <t>2002 OCT</t>
  </si>
  <si>
    <t>2002 NOV</t>
  </si>
  <si>
    <t>2002 DEC</t>
  </si>
  <si>
    <t>2003 JAN</t>
  </si>
  <si>
    <t>2003 FEB</t>
  </si>
  <si>
    <t>2003 MAR</t>
  </si>
  <si>
    <t>2003 APR</t>
  </si>
  <si>
    <t>2003 MAY</t>
  </si>
  <si>
    <t>2003 JUN</t>
  </si>
  <si>
    <t>2003 JUL</t>
  </si>
  <si>
    <t>2003 AUG</t>
  </si>
  <si>
    <t>2003 SEP</t>
  </si>
  <si>
    <t>2003 OCT</t>
  </si>
  <si>
    <t>2003 NOV</t>
  </si>
  <si>
    <t>2003 DEC</t>
  </si>
  <si>
    <t>2004 JAN</t>
  </si>
  <si>
    <t>2004 FEB</t>
  </si>
  <si>
    <t>2004 MAR</t>
  </si>
  <si>
    <t>2004 APR</t>
  </si>
  <si>
    <t>2004 MAY</t>
  </si>
  <si>
    <t>2004 JUN</t>
  </si>
  <si>
    <t>2004 JUL</t>
  </si>
  <si>
    <t>2004 AUG</t>
  </si>
  <si>
    <t>2004 SEP</t>
  </si>
  <si>
    <t>2004 OCT</t>
  </si>
  <si>
    <t>2004 NOV</t>
  </si>
  <si>
    <t>2004 DEC</t>
  </si>
  <si>
    <t>2005 JAN</t>
  </si>
  <si>
    <t>2005 FEB</t>
  </si>
  <si>
    <t>2005 MAR</t>
  </si>
  <si>
    <t>2005 APR</t>
  </si>
  <si>
    <t>2005 MAY</t>
  </si>
  <si>
    <t>2005 JUN</t>
  </si>
  <si>
    <t>2005 JUL</t>
  </si>
  <si>
    <t>2005 AUG</t>
  </si>
  <si>
    <t>2005 SEP</t>
  </si>
  <si>
    <t>2005 OCT</t>
  </si>
  <si>
    <t>2005 NOV</t>
  </si>
  <si>
    <t>2005 DEC</t>
  </si>
  <si>
    <t>2006 JAN</t>
  </si>
  <si>
    <t>2006 FEB</t>
  </si>
  <si>
    <t>2006 MAR</t>
  </si>
  <si>
    <t>2006 APR</t>
  </si>
  <si>
    <t>2006 MAY</t>
  </si>
  <si>
    <t>2006 JUN</t>
  </si>
  <si>
    <t>2006 JUL</t>
  </si>
  <si>
    <t>2006 AUG</t>
  </si>
  <si>
    <t>2006 SEP</t>
  </si>
  <si>
    <t>2006 OCT</t>
  </si>
  <si>
    <t>2006 NOV</t>
  </si>
  <si>
    <t>2006 DEC</t>
  </si>
  <si>
    <t>2007 JAN</t>
  </si>
  <si>
    <t>2007 FEB</t>
  </si>
  <si>
    <t>2007 MAR</t>
  </si>
  <si>
    <t>2007 APR</t>
  </si>
  <si>
    <t>2007 MAY</t>
  </si>
  <si>
    <t>2007 JUN</t>
  </si>
  <si>
    <t>2007 JUL</t>
  </si>
  <si>
    <t>2007 AUG</t>
  </si>
  <si>
    <t>2007 SEP</t>
  </si>
  <si>
    <t>2007 OCT</t>
  </si>
  <si>
    <t>2007 NOV</t>
  </si>
  <si>
    <t>2007 DEC</t>
  </si>
  <si>
    <t>2008 JAN</t>
  </si>
  <si>
    <t>2008 FEB</t>
  </si>
  <si>
    <t>2008 MAR</t>
  </si>
  <si>
    <t>2008 APR</t>
  </si>
  <si>
    <t>2008 MAY</t>
  </si>
  <si>
    <t>2008 JUN</t>
  </si>
  <si>
    <t>2008 JUL</t>
  </si>
  <si>
    <t>2008 AUG</t>
  </si>
  <si>
    <t>2008 SEP</t>
  </si>
  <si>
    <t>2008 OCT</t>
  </si>
  <si>
    <t>2008 NOV</t>
  </si>
  <si>
    <t>2008 DEC</t>
  </si>
  <si>
    <t>2009 JAN</t>
  </si>
  <si>
    <t>2009 FEB</t>
  </si>
  <si>
    <t>2009 MAR</t>
  </si>
  <si>
    <t>2009 APR</t>
  </si>
  <si>
    <t>2009 MAY</t>
  </si>
  <si>
    <t>2009 JUN</t>
  </si>
  <si>
    <t>2009 JUL</t>
  </si>
  <si>
    <t>2009 AUG</t>
  </si>
  <si>
    <t>2009 SEP</t>
  </si>
  <si>
    <t>2009 OCT</t>
  </si>
  <si>
    <t>2009 NOV</t>
  </si>
  <si>
    <t>2009 DEC</t>
  </si>
  <si>
    <t>2010 JAN</t>
  </si>
  <si>
    <t>2010 FEB</t>
  </si>
  <si>
    <t>2010 MAR</t>
  </si>
  <si>
    <t>2010 APR</t>
  </si>
  <si>
    <t>2010 MAY</t>
  </si>
  <si>
    <t>2010 JUN</t>
  </si>
  <si>
    <t>2010 JUL</t>
  </si>
  <si>
    <t>2010 AUG</t>
  </si>
  <si>
    <t>2010 SEP</t>
  </si>
  <si>
    <t>2010 OCT</t>
  </si>
  <si>
    <t>2010 NOV</t>
  </si>
  <si>
    <t>2010 DEC</t>
  </si>
  <si>
    <t>2011 JAN</t>
  </si>
  <si>
    <t>2011 FEB</t>
  </si>
  <si>
    <t>2011 MAR</t>
  </si>
  <si>
    <t>2011 APR</t>
  </si>
  <si>
    <t>2011 MAY</t>
  </si>
  <si>
    <t>2011 JUN</t>
  </si>
  <si>
    <t>2011 JUL</t>
  </si>
  <si>
    <t>2011 AUG</t>
  </si>
  <si>
    <t>2011 SEP</t>
  </si>
  <si>
    <t>2011 OCT</t>
  </si>
  <si>
    <t>2011 NOV</t>
  </si>
  <si>
    <t>2011 DEC</t>
  </si>
  <si>
    <t>2012 JAN</t>
  </si>
  <si>
    <t>2012 FEB</t>
  </si>
  <si>
    <t>2012 MAR</t>
  </si>
  <si>
    <t>2012 APR</t>
  </si>
  <si>
    <t>2012 MAY</t>
  </si>
  <si>
    <t>2012 JUN</t>
  </si>
  <si>
    <t>2012 JUL</t>
  </si>
  <si>
    <t>2012 AUG</t>
  </si>
  <si>
    <t>2012 SEP</t>
  </si>
  <si>
    <t>2012 OCT</t>
  </si>
  <si>
    <t>2012 NOV</t>
  </si>
  <si>
    <t>2012 DEC</t>
  </si>
  <si>
    <t>2013 JAN</t>
  </si>
  <si>
    <t>2013 FEB</t>
  </si>
  <si>
    <t>2013 MAR</t>
  </si>
  <si>
    <t>2013 APR</t>
  </si>
  <si>
    <t>2013 MAY</t>
  </si>
  <si>
    <t>2013 JUN</t>
  </si>
  <si>
    <t>2013 JUL</t>
  </si>
  <si>
    <t>2013 AUG</t>
  </si>
  <si>
    <t>2013 SEP</t>
  </si>
  <si>
    <t>2013 OCT</t>
  </si>
  <si>
    <t>2013 NOV</t>
  </si>
  <si>
    <t>2013 DEC</t>
  </si>
  <si>
    <t>2014 JAN</t>
  </si>
  <si>
    <t>2014 FEB</t>
  </si>
  <si>
    <t>2014 MAR</t>
  </si>
  <si>
    <t>2014 APR</t>
  </si>
  <si>
    <t>2014 MAY</t>
  </si>
  <si>
    <t>2014 JUN</t>
  </si>
  <si>
    <t>2014 JUL</t>
  </si>
  <si>
    <t>2014 AUG</t>
  </si>
  <si>
    <t>2014 SEP</t>
  </si>
  <si>
    <t>2014 OCT</t>
  </si>
  <si>
    <t>2014 NOV</t>
  </si>
  <si>
    <t>2014 DEC</t>
  </si>
  <si>
    <t>2015 JAN</t>
  </si>
  <si>
    <t>2015 FEB</t>
  </si>
  <si>
    <t>2015 MAR</t>
  </si>
  <si>
    <t>2015 APR</t>
  </si>
  <si>
    <t>2015 MAY</t>
  </si>
  <si>
    <t>2015 JUN</t>
  </si>
  <si>
    <t>2015 JUL</t>
  </si>
  <si>
    <t>2015 AUG</t>
  </si>
  <si>
    <t>2015 SEP</t>
  </si>
  <si>
    <t>2015 OCT</t>
  </si>
  <si>
    <t>2015 NOV</t>
  </si>
  <si>
    <t>2015 DEC</t>
  </si>
  <si>
    <t>2016 JAN</t>
  </si>
  <si>
    <t>2016 FEB</t>
  </si>
  <si>
    <t>2016 MAR</t>
  </si>
  <si>
    <t>2016 APR</t>
  </si>
  <si>
    <t>2016 MAY</t>
  </si>
  <si>
    <t>2016 JUN</t>
  </si>
  <si>
    <t>2016 JUL</t>
  </si>
  <si>
    <t>2016 AUG</t>
  </si>
  <si>
    <t>2016 SEP</t>
  </si>
  <si>
    <t>2016 OCT</t>
  </si>
  <si>
    <t>2016 NOV</t>
  </si>
  <si>
    <t>2016 DEC</t>
  </si>
  <si>
    <t>2017 JAN</t>
  </si>
  <si>
    <t>2017 FEB</t>
  </si>
  <si>
    <t>2017 MAR</t>
  </si>
  <si>
    <t>2017 APR</t>
  </si>
  <si>
    <t>2017 MAY</t>
  </si>
  <si>
    <t>2017 JUN</t>
  </si>
  <si>
    <t>2017 JUL</t>
  </si>
  <si>
    <t>2017 AUG</t>
  </si>
  <si>
    <t>2017 SEP</t>
  </si>
  <si>
    <t>2017 OCT</t>
  </si>
  <si>
    <t>2017 NOV</t>
  </si>
  <si>
    <t>2017 DEC</t>
  </si>
  <si>
    <t>2018 JAN</t>
  </si>
  <si>
    <t>2018 FEB</t>
  </si>
  <si>
    <t>2018 MAR</t>
  </si>
  <si>
    <t>2018 APR</t>
  </si>
  <si>
    <t>2018 MAY</t>
  </si>
  <si>
    <t>2018 JUN</t>
  </si>
  <si>
    <t>Property rents in private rented sector (England)</t>
  </si>
  <si>
    <t>Dataset</t>
  </si>
  <si>
    <t xml:space="preserve"> D7G7</t>
  </si>
  <si>
    <t>CPI Inflation (annual percentage change)</t>
  </si>
  <si>
    <t>RPI housing rent (percentage change)</t>
  </si>
  <si>
    <t>House prices (percentage change)</t>
  </si>
  <si>
    <t>Lending to private non-financial corporations (£ billion)</t>
  </si>
  <si>
    <t>Unincorporated businesses and non-profit institutions (£ billion)</t>
  </si>
  <si>
    <t>GDP growth (%)</t>
  </si>
  <si>
    <t>GDP Percentage change</t>
  </si>
  <si>
    <t>GDP (real terms)</t>
  </si>
  <si>
    <t>Ratio of median house price to median annual earnings for England and Wales (1999 to 2016).</t>
  </si>
  <si>
    <t xml:space="preserve">https://www.ons.gov.uk/peoplepopulationandcommunity/housing/bulletins/housingaffordabilityinenglandandwales/1997to2016#links-to-related-ons-statistics </t>
  </si>
  <si>
    <t>Ratio of median house price to median annual earnings in England</t>
  </si>
  <si>
    <t>Weekly Earnings     (£)</t>
  </si>
  <si>
    <t>KAI7</t>
  </si>
  <si>
    <t>Weekly Earnings (percentage change)</t>
  </si>
  <si>
    <t>Inflation (CPI) Percentage</t>
  </si>
  <si>
    <t>Average UK house price (£)</t>
  </si>
  <si>
    <t>Quantitative easing (£ billion)</t>
  </si>
  <si>
    <t>Percentage change in lending for dwellings by financial institutions</t>
  </si>
  <si>
    <t>Percentage change in house prices</t>
  </si>
  <si>
    <t>Pearson correlation coefficient</t>
  </si>
  <si>
    <t>CPI Inflation</t>
  </si>
  <si>
    <t xml:space="preserve">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</si>
</sst>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6" formatCode="&quot;£&quot;#,##0;[Red]\-&quot;£&quot;#,##0"/>
    <numFmt numFmtId="43" formatCode="_-* #,##0.00_-;\-* #,##0.00_-;_-* &quot;-&quot;??_-;_-@_-"/>
    <numFmt numFmtId="164" formatCode="General_)"/>
    <numFmt numFmtId="165" formatCode="&quot;£&quot;#,##0.0;[Red]&quot;£&quot;#,##0.0"/>
    <numFmt numFmtId="166" formatCode="&quot;£&quot;#,##0;[Red]&quot;£&quot;#,##0"/>
    <numFmt numFmtId="167" formatCode="0.0000"/>
    <numFmt numFmtId="168" formatCode="0.0"/>
    <numFmt numFmtId="169" formatCode="#,##0.00_ ;[Red]\-#,##0.00\ "/>
    <numFmt numFmtId="170" formatCode="&quot;£&quot;#,##0"/>
    <numFmt numFmtId="171" formatCode="0.0%"/>
    <numFmt numFmtId="172" formatCode="#\ ##0"/>
    <numFmt numFmtId="173" formatCode="0.0_ ;[Red]\-0.0\ "/>
    <numFmt numFmtId="174" formatCode="#,##0_ ;[Red]\-#,##0\ "/>
    <numFmt numFmtId="175" formatCode="[$-809]dd\ mmmm\ yyyy;@"/>
    <numFmt numFmtId="176" formatCode="0.0;[Red]0.0"/>
    <numFmt numFmtId="177" formatCode="mmm\ yy"/>
    <numFmt numFmtId="178" formatCode="0.00_ ;[Red]\-0.00\ "/>
  </numFmts>
  <fonts count="6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6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62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sz val="8"/>
      <name val="Courier"/>
      <family val="3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6"/>
      <name val="Times New Roman"/>
      <family val="1"/>
    </font>
    <font>
      <b/>
      <vertAlign val="superscript"/>
      <sz val="12"/>
      <name val="Times New Roman"/>
      <family val="1"/>
    </font>
    <font>
      <b/>
      <sz val="10"/>
      <name val="Times New Roman"/>
      <family val="1"/>
    </font>
    <font>
      <sz val="8.5"/>
      <name val="Helv"/>
    </font>
    <font>
      <b/>
      <sz val="8.5"/>
      <name val="Times New Roman"/>
      <family val="1"/>
    </font>
    <font>
      <b/>
      <sz val="7"/>
      <name val="Times New Roman"/>
      <family val="1"/>
    </font>
    <font>
      <b/>
      <vertAlign val="superscript"/>
      <sz val="7"/>
      <name val="Helv"/>
    </font>
    <font>
      <b/>
      <sz val="7"/>
      <name val="Helv"/>
    </font>
    <font>
      <sz val="7"/>
      <name val="Times New Roman"/>
      <family val="1"/>
    </font>
    <font>
      <sz val="9"/>
      <name val="Times New Roman"/>
      <family val="1"/>
    </font>
    <font>
      <sz val="9"/>
      <name val="Helv"/>
    </font>
    <font>
      <b/>
      <sz val="3"/>
      <name val="Times New Roman"/>
      <family val="1"/>
    </font>
    <font>
      <b/>
      <vertAlign val="superscript"/>
      <sz val="7"/>
      <name val="Times New Roman"/>
      <family val="1"/>
    </font>
    <font>
      <u/>
      <sz val="12"/>
      <name val="Times New Roman"/>
      <family val="1"/>
    </font>
    <font>
      <u/>
      <sz val="7"/>
      <name val="Times New Roman"/>
      <family val="1"/>
    </font>
    <font>
      <u/>
      <sz val="8.5"/>
      <name val="Helv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0"/>
      <color indexed="12"/>
      <name val="System"/>
      <family val="2"/>
    </font>
    <font>
      <sz val="10"/>
      <name val="System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b/>
      <sz val="11"/>
      <name val="Calibri"/>
    </font>
    <font>
      <b/>
      <sz val="12"/>
      <name val="Calibri"/>
      <family val="2"/>
    </font>
    <font>
      <sz val="11"/>
      <name val="Calibri"/>
      <family val="2"/>
    </font>
    <font>
      <sz val="10"/>
      <name val="Arial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7"/>
      <name val="Arial"/>
      <family val="2"/>
    </font>
    <font>
      <sz val="7"/>
      <color indexed="8"/>
      <name val="Arial"/>
      <family val="2"/>
    </font>
    <font>
      <b/>
      <sz val="7"/>
      <color indexed="8"/>
      <name val="Arial"/>
      <family val="2"/>
    </font>
    <font>
      <b/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A5A5A5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28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" fillId="0" borderId="0"/>
    <xf numFmtId="0" fontId="10" fillId="0" borderId="0"/>
    <xf numFmtId="0" fontId="8" fillId="0" borderId="0"/>
    <xf numFmtId="0" fontId="13" fillId="0" borderId="0" applyNumberFormat="0" applyFill="0" applyBorder="0" applyAlignment="0" applyProtection="0"/>
    <xf numFmtId="0" fontId="14" fillId="0" borderId="0"/>
    <xf numFmtId="9" fontId="8" fillId="0" borderId="0" applyFont="0" applyFill="0" applyBorder="0" applyAlignment="0" applyProtection="0"/>
    <xf numFmtId="164" fontId="15" fillId="0" borderId="0"/>
    <xf numFmtId="0" fontId="33" fillId="0" borderId="0" applyNumberFormat="0" applyFill="0" applyBorder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7" fillId="3" borderId="0" applyNumberFormat="0" applyBorder="0" applyAlignment="0" applyProtection="0"/>
    <xf numFmtId="0" fontId="38" fillId="4" borderId="0" applyNumberFormat="0" applyBorder="0" applyAlignment="0" applyProtection="0"/>
    <xf numFmtId="0" fontId="39" fillId="5" borderId="0" applyNumberFormat="0" applyBorder="0" applyAlignment="0" applyProtection="0"/>
    <xf numFmtId="0" fontId="40" fillId="6" borderId="10" applyNumberFormat="0" applyAlignment="0" applyProtection="0"/>
    <xf numFmtId="0" fontId="41" fillId="7" borderId="11" applyNumberFormat="0" applyAlignment="0" applyProtection="0"/>
    <xf numFmtId="0" fontId="42" fillId="7" borderId="10" applyNumberFormat="0" applyAlignment="0" applyProtection="0"/>
    <xf numFmtId="0" fontId="43" fillId="0" borderId="12" applyNumberFormat="0" applyFill="0" applyAlignment="0" applyProtection="0"/>
    <xf numFmtId="0" fontId="44" fillId="8" borderId="13" applyNumberFormat="0" applyAlignment="0" applyProtection="0"/>
    <xf numFmtId="0" fontId="45" fillId="0" borderId="0" applyNumberFormat="0" applyFill="0" applyBorder="0" applyAlignment="0" applyProtection="0"/>
    <xf numFmtId="0" fontId="8" fillId="9" borderId="14" applyNumberFormat="0" applyFont="0" applyAlignment="0" applyProtection="0"/>
    <xf numFmtId="0" fontId="46" fillId="0" borderId="0" applyNumberFormat="0" applyFill="0" applyBorder="0" applyAlignment="0" applyProtection="0"/>
    <xf numFmtId="0" fontId="6" fillId="0" borderId="15" applyNumberFormat="0" applyFill="0" applyAlignment="0" applyProtection="0"/>
    <xf numFmtId="0" fontId="47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47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47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47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47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47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0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172" fontId="5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53" fillId="0" borderId="0"/>
    <xf numFmtId="172" fontId="51" fillId="0" borderId="0"/>
    <xf numFmtId="0" fontId="8" fillId="0" borderId="0"/>
    <xf numFmtId="0" fontId="8" fillId="0" borderId="0"/>
    <xf numFmtId="0" fontId="5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9" borderId="14" applyNumberFormat="0" applyFont="0" applyAlignment="0" applyProtection="0"/>
    <xf numFmtId="0" fontId="8" fillId="9" borderId="14" applyNumberFormat="0" applyFont="0" applyAlignment="0" applyProtection="0"/>
    <xf numFmtId="0" fontId="8" fillId="9" borderId="14" applyNumberFormat="0" applyFont="0" applyAlignment="0" applyProtection="0"/>
    <xf numFmtId="0" fontId="8" fillId="9" borderId="14" applyNumberFormat="0" applyFont="0" applyAlignment="0" applyProtection="0"/>
    <xf numFmtId="0" fontId="59" fillId="0" borderId="0"/>
    <xf numFmtId="164" fontId="15" fillId="0" borderId="0"/>
    <xf numFmtId="0" fontId="47" fillId="13" borderId="0" applyNumberFormat="0" applyBorder="0" applyAlignment="0" applyProtection="0"/>
    <xf numFmtId="0" fontId="47" fillId="17" borderId="0" applyNumberFormat="0" applyBorder="0" applyAlignment="0" applyProtection="0"/>
    <xf numFmtId="0" fontId="47" fillId="21" borderId="0" applyNumberFormat="0" applyBorder="0" applyAlignment="0" applyProtection="0"/>
    <xf numFmtId="0" fontId="47" fillId="25" borderId="0" applyNumberFormat="0" applyBorder="0" applyAlignment="0" applyProtection="0"/>
    <xf numFmtId="0" fontId="47" fillId="29" borderId="0" applyNumberFormat="0" applyBorder="0" applyAlignment="0" applyProtection="0"/>
    <xf numFmtId="0" fontId="47" fillId="33" borderId="0" applyNumberFormat="0" applyBorder="0" applyAlignment="0" applyProtection="0"/>
    <xf numFmtId="0" fontId="60" fillId="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0" applyNumberFormat="0" applyFill="0" applyBorder="0" applyAlignment="0" applyProtection="0"/>
    <xf numFmtId="0" fontId="64" fillId="0" borderId="0"/>
  </cellStyleXfs>
  <cellXfs count="205">
    <xf numFmtId="0" fontId="0" fillId="0" borderId="0" xfId="0"/>
    <xf numFmtId="0" fontId="2" fillId="2" borderId="0" xfId="1" applyFont="1" applyFill="1" applyBorder="1" applyAlignment="1"/>
    <xf numFmtId="0" fontId="3" fillId="2" borderId="1" xfId="1" applyFont="1" applyFill="1" applyBorder="1" applyAlignment="1">
      <alignment horizontal="left"/>
    </xf>
    <xf numFmtId="0" fontId="4" fillId="2" borderId="1" xfId="1" applyFont="1" applyFill="1" applyBorder="1"/>
    <xf numFmtId="0" fontId="4" fillId="2" borderId="1" xfId="1" applyFont="1" applyFill="1" applyBorder="1" applyAlignment="1">
      <alignment horizontal="left"/>
    </xf>
    <xf numFmtId="0" fontId="3" fillId="2" borderId="1" xfId="1" applyFont="1" applyFill="1" applyBorder="1"/>
    <xf numFmtId="0" fontId="4" fillId="2" borderId="0" xfId="1" applyFont="1" applyFill="1"/>
    <xf numFmtId="0" fontId="3" fillId="2" borderId="0" xfId="1" applyFont="1" applyFill="1" applyBorder="1"/>
    <xf numFmtId="0" fontId="3" fillId="2" borderId="0" xfId="1" applyFont="1" applyFill="1"/>
    <xf numFmtId="0" fontId="4" fillId="2" borderId="0" xfId="1" applyFont="1" applyFill="1" applyBorder="1" applyAlignment="1">
      <alignment horizontal="left"/>
    </xf>
    <xf numFmtId="0" fontId="4" fillId="2" borderId="0" xfId="1" applyFont="1" applyFill="1" applyBorder="1"/>
    <xf numFmtId="164" fontId="0" fillId="2" borderId="0" xfId="0" applyNumberFormat="1" applyFont="1" applyFill="1" applyBorder="1" applyAlignment="1" applyProtection="1"/>
    <xf numFmtId="0" fontId="3" fillId="2" borderId="0" xfId="1" applyFont="1" applyFill="1" applyBorder="1" applyAlignment="1">
      <alignment horizontal="left"/>
    </xf>
    <xf numFmtId="0" fontId="4" fillId="2" borderId="0" xfId="1" applyFont="1" applyFill="1" applyBorder="1" applyAlignment="1">
      <alignment horizontal="right"/>
    </xf>
    <xf numFmtId="0" fontId="3" fillId="2" borderId="0" xfId="1" applyFont="1" applyFill="1" applyBorder="1" applyAlignment="1">
      <alignment horizontal="right"/>
    </xf>
    <xf numFmtId="0" fontId="3" fillId="2" borderId="0" xfId="1" applyFont="1" applyFill="1" applyAlignment="1">
      <alignment horizontal="left"/>
    </xf>
    <xf numFmtId="0" fontId="3" fillId="2" borderId="0" xfId="1" applyFont="1" applyFill="1" applyAlignment="1">
      <alignment horizontal="right"/>
    </xf>
    <xf numFmtId="0" fontId="5" fillId="2" borderId="0" xfId="1" applyFont="1" applyFill="1" applyBorder="1" applyAlignment="1">
      <alignment horizontal="right"/>
    </xf>
    <xf numFmtId="15" fontId="0" fillId="0" borderId="0" xfId="0" applyNumberFormat="1"/>
    <xf numFmtId="6" fontId="0" fillId="0" borderId="0" xfId="0" applyNumberFormat="1"/>
    <xf numFmtId="0" fontId="0" fillId="0" borderId="0" xfId="0" applyAlignment="1">
      <alignment vertical="top" wrapText="1"/>
    </xf>
    <xf numFmtId="165" fontId="0" fillId="0" borderId="0" xfId="0" applyNumberFormat="1"/>
    <xf numFmtId="0" fontId="7" fillId="0" borderId="0" xfId="0" applyFont="1"/>
    <xf numFmtId="0" fontId="6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166" fontId="0" fillId="0" borderId="0" xfId="0" applyNumberFormat="1"/>
    <xf numFmtId="0" fontId="0" fillId="0" borderId="0" xfId="0" applyAlignment="1">
      <alignment wrapText="1"/>
    </xf>
    <xf numFmtId="0" fontId="9" fillId="0" borderId="0" xfId="0" applyFont="1"/>
    <xf numFmtId="6" fontId="9" fillId="0" borderId="0" xfId="0" applyNumberFormat="1" applyFont="1"/>
    <xf numFmtId="0" fontId="9" fillId="0" borderId="0" xfId="0" applyFont="1" applyBorder="1"/>
    <xf numFmtId="0" fontId="9" fillId="0" borderId="0" xfId="0" applyFont="1" applyBorder="1" applyAlignment="1">
      <alignment horizontal="right"/>
    </xf>
    <xf numFmtId="0" fontId="9" fillId="0" borderId="0" xfId="2" applyFont="1" applyBorder="1" applyAlignment="1">
      <alignment horizontal="right"/>
    </xf>
    <xf numFmtId="0" fontId="9" fillId="0" borderId="0" xfId="6" applyFont="1" applyBorder="1" applyAlignment="1">
      <alignment horizontal="right"/>
    </xf>
    <xf numFmtId="0" fontId="14" fillId="0" borderId="0" xfId="11"/>
    <xf numFmtId="0" fontId="13" fillId="0" borderId="0" xfId="10"/>
    <xf numFmtId="0" fontId="0" fillId="0" borderId="0" xfId="0" applyNumberFormat="1"/>
    <xf numFmtId="9" fontId="0" fillId="0" borderId="0" xfId="12" applyFont="1"/>
    <xf numFmtId="164" fontId="15" fillId="0" borderId="0" xfId="13"/>
    <xf numFmtId="164" fontId="15" fillId="0" borderId="0" xfId="13" applyFont="1" applyAlignment="1">
      <alignment horizontal="right"/>
    </xf>
    <xf numFmtId="164" fontId="15" fillId="0" borderId="0" xfId="13" applyAlignment="1">
      <alignment horizontal="left"/>
    </xf>
    <xf numFmtId="167" fontId="15" fillId="0" borderId="0" xfId="13" applyNumberFormat="1" applyAlignment="1">
      <alignment horizontal="left"/>
    </xf>
    <xf numFmtId="168" fontId="15" fillId="0" borderId="0" xfId="13" applyNumberFormat="1" applyFont="1" applyAlignment="1">
      <alignment horizontal="right"/>
    </xf>
    <xf numFmtId="168" fontId="15" fillId="0" borderId="0" xfId="13" applyNumberFormat="1"/>
    <xf numFmtId="167" fontId="16" fillId="0" borderId="0" xfId="13" applyNumberFormat="1" applyFont="1" applyBorder="1" applyAlignment="1">
      <alignment horizontal="left"/>
    </xf>
    <xf numFmtId="164" fontId="15" fillId="0" borderId="0" xfId="13" applyFont="1" applyBorder="1" applyAlignment="1">
      <alignment horizontal="right"/>
    </xf>
    <xf numFmtId="0" fontId="0" fillId="0" borderId="0" xfId="0" applyBorder="1" applyAlignment="1">
      <alignment horizontal="left"/>
    </xf>
    <xf numFmtId="167" fontId="17" fillId="0" borderId="0" xfId="13" applyNumberFormat="1" applyFont="1" applyBorder="1" applyAlignment="1">
      <alignment horizontal="left"/>
    </xf>
    <xf numFmtId="164" fontId="16" fillId="0" borderId="0" xfId="13" applyFont="1" applyBorder="1" applyAlignment="1">
      <alignment horizontal="left"/>
    </xf>
    <xf numFmtId="167" fontId="16" fillId="0" borderId="5" xfId="13" applyNumberFormat="1" applyFont="1" applyBorder="1" applyAlignment="1">
      <alignment horizontal="left"/>
    </xf>
    <xf numFmtId="49" fontId="15" fillId="0" borderId="5" xfId="13" applyNumberFormat="1" applyFont="1" applyBorder="1" applyAlignment="1">
      <alignment horizontal="right"/>
    </xf>
    <xf numFmtId="49" fontId="16" fillId="0" borderId="5" xfId="13" applyNumberFormat="1" applyFont="1" applyBorder="1" applyAlignment="1" applyProtection="1">
      <alignment horizontal="left"/>
    </xf>
    <xf numFmtId="167" fontId="17" fillId="0" borderId="5" xfId="13" applyNumberFormat="1" applyFont="1" applyBorder="1" applyAlignment="1">
      <alignment horizontal="left"/>
    </xf>
    <xf numFmtId="164" fontId="15" fillId="0" borderId="5" xfId="13" applyBorder="1"/>
    <xf numFmtId="49" fontId="15" fillId="0" borderId="0" xfId="13" applyNumberFormat="1" applyFont="1" applyAlignment="1">
      <alignment horizontal="right"/>
    </xf>
    <xf numFmtId="49" fontId="16" fillId="0" borderId="0" xfId="13" applyNumberFormat="1" applyFont="1" applyAlignment="1" applyProtection="1">
      <alignment horizontal="left"/>
    </xf>
    <xf numFmtId="167" fontId="17" fillId="0" borderId="0" xfId="13" applyNumberFormat="1" applyFont="1" applyAlignment="1">
      <alignment horizontal="left"/>
    </xf>
    <xf numFmtId="167" fontId="16" fillId="0" borderId="0" xfId="13" applyNumberFormat="1" applyFont="1" applyAlignment="1">
      <alignment horizontal="left"/>
    </xf>
    <xf numFmtId="49" fontId="19" fillId="0" borderId="0" xfId="13" applyNumberFormat="1" applyFont="1" applyAlignment="1" applyProtection="1">
      <alignment horizontal="left" vertical="center"/>
    </xf>
    <xf numFmtId="49" fontId="19" fillId="0" borderId="0" xfId="13" applyNumberFormat="1" applyFont="1" applyAlignment="1" applyProtection="1">
      <alignment horizontal="right" vertical="center"/>
    </xf>
    <xf numFmtId="0" fontId="19" fillId="0" borderId="0" xfId="0" applyFont="1"/>
    <xf numFmtId="167" fontId="19" fillId="0" borderId="0" xfId="13" applyNumberFormat="1" applyFont="1" applyAlignment="1" applyProtection="1">
      <alignment horizontal="left" vertical="center"/>
    </xf>
    <xf numFmtId="164" fontId="20" fillId="0" borderId="0" xfId="13" applyFont="1"/>
    <xf numFmtId="164" fontId="19" fillId="0" borderId="0" xfId="13" applyFont="1" applyAlignment="1">
      <alignment horizontal="right"/>
    </xf>
    <xf numFmtId="49" fontId="21" fillId="0" borderId="0" xfId="13" applyNumberFormat="1" applyFont="1" applyAlignment="1">
      <alignment horizontal="right" vertical="center"/>
    </xf>
    <xf numFmtId="49" fontId="21" fillId="0" borderId="0" xfId="13" applyNumberFormat="1" applyFont="1" applyAlignment="1">
      <alignment horizontal="left" vertical="center"/>
    </xf>
    <xf numFmtId="167" fontId="22" fillId="0" borderId="0" xfId="13" applyNumberFormat="1" applyFont="1" applyAlignment="1" applyProtection="1">
      <alignment horizontal="left" vertical="center"/>
    </xf>
    <xf numFmtId="49" fontId="22" fillId="0" borderId="0" xfId="13" applyNumberFormat="1" applyFont="1" applyAlignment="1">
      <alignment horizontal="left" vertical="center"/>
    </xf>
    <xf numFmtId="0" fontId="25" fillId="0" borderId="0" xfId="0" applyFont="1" applyAlignment="1">
      <alignment horizontal="right" vertical="center"/>
    </xf>
    <xf numFmtId="49" fontId="25" fillId="0" borderId="0" xfId="13" applyNumberFormat="1" applyFont="1" applyAlignment="1" applyProtection="1">
      <alignment horizontal="left" vertical="center"/>
    </xf>
    <xf numFmtId="167" fontId="25" fillId="0" borderId="0" xfId="13" applyNumberFormat="1" applyFont="1" applyAlignment="1">
      <alignment horizontal="right" vertical="center"/>
    </xf>
    <xf numFmtId="167" fontId="25" fillId="0" borderId="0" xfId="13" applyNumberFormat="1" applyFont="1" applyAlignment="1">
      <alignment horizontal="left" vertical="center"/>
    </xf>
    <xf numFmtId="169" fontId="26" fillId="0" borderId="0" xfId="13" applyNumberFormat="1" applyFont="1"/>
    <xf numFmtId="167" fontId="25" fillId="0" borderId="0" xfId="13" applyNumberFormat="1" applyFont="1" applyAlignment="1" applyProtection="1">
      <alignment horizontal="right" vertical="center"/>
    </xf>
    <xf numFmtId="167" fontId="25" fillId="0" borderId="0" xfId="13" applyNumberFormat="1" applyFont="1" applyAlignment="1" applyProtection="1">
      <alignment horizontal="left" vertical="center"/>
    </xf>
    <xf numFmtId="164" fontId="25" fillId="0" borderId="0" xfId="13" applyFont="1" applyBorder="1" applyAlignment="1">
      <alignment horizontal="right"/>
    </xf>
    <xf numFmtId="164" fontId="25" fillId="0" borderId="0" xfId="13" applyFont="1" applyBorder="1" applyAlignment="1">
      <alignment horizontal="left"/>
    </xf>
    <xf numFmtId="167" fontId="25" fillId="0" borderId="0" xfId="13" applyNumberFormat="1" applyFont="1" applyBorder="1" applyAlignment="1">
      <alignment horizontal="right"/>
    </xf>
    <xf numFmtId="49" fontId="25" fillId="0" borderId="0" xfId="13" applyNumberFormat="1" applyFont="1" applyAlignment="1">
      <alignment horizontal="left" vertical="center"/>
    </xf>
    <xf numFmtId="169" fontId="27" fillId="0" borderId="0" xfId="13" applyNumberFormat="1" applyFont="1"/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right" vertical="center"/>
    </xf>
    <xf numFmtId="49" fontId="22" fillId="0" borderId="0" xfId="13" applyNumberFormat="1" applyFont="1" applyAlignment="1" applyProtection="1">
      <alignment horizontal="left" vertical="center"/>
    </xf>
    <xf numFmtId="167" fontId="22" fillId="0" borderId="0" xfId="13" applyNumberFormat="1" applyFont="1" applyAlignment="1" applyProtection="1">
      <alignment horizontal="right" vertical="center"/>
    </xf>
    <xf numFmtId="0" fontId="25" fillId="0" borderId="0" xfId="0" applyFont="1" applyBorder="1" applyAlignment="1">
      <alignment horizontal="right"/>
    </xf>
    <xf numFmtId="49" fontId="25" fillId="0" borderId="0" xfId="13" applyNumberFormat="1" applyFont="1" applyBorder="1" applyAlignment="1" applyProtection="1">
      <alignment horizontal="left" vertical="center"/>
    </xf>
    <xf numFmtId="167" fontId="25" fillId="0" borderId="0" xfId="13" applyNumberFormat="1" applyFont="1" applyBorder="1" applyAlignment="1" applyProtection="1">
      <alignment horizontal="right" vertical="center"/>
    </xf>
    <xf numFmtId="0" fontId="25" fillId="0" borderId="0" xfId="0" applyFont="1" applyAlignment="1">
      <alignment horizontal="right"/>
    </xf>
    <xf numFmtId="0" fontId="25" fillId="0" borderId="0" xfId="0" applyFont="1" applyBorder="1" applyAlignment="1">
      <alignment horizontal="right" vertical="center"/>
    </xf>
    <xf numFmtId="167" fontId="25" fillId="0" borderId="0" xfId="13" applyNumberFormat="1" applyFont="1" applyBorder="1" applyAlignment="1">
      <alignment horizontal="right" vertical="center"/>
    </xf>
    <xf numFmtId="0" fontId="0" fillId="0" borderId="0" xfId="0" applyBorder="1"/>
    <xf numFmtId="49" fontId="25" fillId="0" borderId="0" xfId="13" applyNumberFormat="1" applyFont="1" applyBorder="1" applyAlignment="1">
      <alignment horizontal="left" vertical="center"/>
    </xf>
    <xf numFmtId="164" fontId="25" fillId="0" borderId="0" xfId="13" applyFont="1" applyAlignment="1">
      <alignment horizontal="right"/>
    </xf>
    <xf numFmtId="164" fontId="25" fillId="0" borderId="0" xfId="13" applyFont="1" applyAlignment="1">
      <alignment horizontal="left"/>
    </xf>
    <xf numFmtId="167" fontId="25" fillId="0" borderId="0" xfId="13" applyNumberFormat="1" applyFont="1" applyAlignment="1">
      <alignment horizontal="right"/>
    </xf>
    <xf numFmtId="169" fontId="27" fillId="0" borderId="0" xfId="13" applyNumberFormat="1" applyFont="1" applyBorder="1"/>
    <xf numFmtId="0" fontId="25" fillId="0" borderId="5" xfId="0" applyFont="1" applyBorder="1" applyAlignment="1">
      <alignment horizontal="right" vertical="center"/>
    </xf>
    <xf numFmtId="49" fontId="25" fillId="0" borderId="5" xfId="13" applyNumberFormat="1" applyFont="1" applyBorder="1" applyAlignment="1">
      <alignment horizontal="left" vertical="center"/>
    </xf>
    <xf numFmtId="167" fontId="25" fillId="0" borderId="5" xfId="13" applyNumberFormat="1" applyFont="1" applyBorder="1" applyAlignment="1">
      <alignment horizontal="right" vertical="center"/>
    </xf>
    <xf numFmtId="164" fontId="30" fillId="0" borderId="5" xfId="13" applyFont="1" applyBorder="1" applyAlignment="1">
      <alignment horizontal="right"/>
    </xf>
    <xf numFmtId="164" fontId="31" fillId="0" borderId="5" xfId="13" applyFont="1" applyBorder="1" applyAlignment="1">
      <alignment horizontal="right"/>
    </xf>
    <xf numFmtId="164" fontId="31" fillId="0" borderId="5" xfId="13" applyFont="1" applyBorder="1" applyAlignment="1">
      <alignment horizontal="left"/>
    </xf>
    <xf numFmtId="167" fontId="30" fillId="0" borderId="5" xfId="13" applyNumberFormat="1" applyFont="1" applyBorder="1" applyAlignment="1">
      <alignment horizontal="left"/>
    </xf>
    <xf numFmtId="164" fontId="32" fillId="0" borderId="5" xfId="13" applyFont="1" applyBorder="1"/>
    <xf numFmtId="0" fontId="25" fillId="0" borderId="6" xfId="0" applyFont="1" applyBorder="1" applyAlignment="1">
      <alignment horizontal="right"/>
    </xf>
    <xf numFmtId="49" fontId="25" fillId="0" borderId="6" xfId="13" applyNumberFormat="1" applyFont="1" applyBorder="1" applyAlignment="1" applyProtection="1">
      <alignment horizontal="left" vertical="center"/>
    </xf>
    <xf numFmtId="167" fontId="25" fillId="0" borderId="6" xfId="13" applyNumberFormat="1" applyFont="1" applyBorder="1" applyAlignment="1" applyProtection="1">
      <alignment horizontal="left" vertical="center"/>
    </xf>
    <xf numFmtId="0" fontId="25" fillId="0" borderId="0" xfId="0" applyFont="1" applyBorder="1" applyAlignment="1">
      <alignment horizontal="left"/>
    </xf>
    <xf numFmtId="167" fontId="25" fillId="0" borderId="0" xfId="13" applyNumberFormat="1" applyFont="1" applyAlignment="1">
      <alignment horizontal="left"/>
    </xf>
    <xf numFmtId="0" fontId="25" fillId="0" borderId="0" xfId="0" applyFont="1" applyAlignment="1">
      <alignment horizontal="left" vertical="center"/>
    </xf>
    <xf numFmtId="167" fontId="25" fillId="0" borderId="0" xfId="13" applyNumberFormat="1" applyFont="1" applyBorder="1" applyAlignment="1" applyProtection="1">
      <alignment horizontal="left" vertical="center"/>
    </xf>
    <xf numFmtId="0" fontId="25" fillId="0" borderId="0" xfId="0" applyFont="1" applyAlignment="1">
      <alignment horizontal="left"/>
    </xf>
    <xf numFmtId="167" fontId="25" fillId="0" borderId="0" xfId="13" applyNumberFormat="1" applyFont="1" applyBorder="1" applyAlignment="1">
      <alignment horizontal="left"/>
    </xf>
    <xf numFmtId="167" fontId="11" fillId="0" borderId="0" xfId="5" applyNumberFormat="1" applyAlignment="1" applyProtection="1">
      <alignment horizontal="left" vertical="center"/>
    </xf>
    <xf numFmtId="164" fontId="25" fillId="0" borderId="0" xfId="13" applyFont="1"/>
    <xf numFmtId="170" fontId="0" fillId="0" borderId="0" xfId="0" applyNumberFormat="1"/>
    <xf numFmtId="2" fontId="15" fillId="0" borderId="0" xfId="13" applyNumberFormat="1" applyFont="1" applyAlignment="1">
      <alignment horizontal="right"/>
    </xf>
    <xf numFmtId="1" fontId="0" fillId="0" borderId="0" xfId="0" applyNumberForma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0" fontId="0" fillId="0" borderId="0" xfId="0" applyNumberFormat="1" applyAlignment="1">
      <alignment horizontal="center" vertical="center"/>
    </xf>
    <xf numFmtId="170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165" fontId="0" fillId="0" borderId="0" xfId="0" applyNumberFormat="1" applyAlignment="1">
      <alignment horizontal="center" vertical="center"/>
    </xf>
    <xf numFmtId="170" fontId="0" fillId="0" borderId="16" xfId="0" applyNumberFormat="1" applyBorder="1" applyAlignment="1">
      <alignment horizontal="center" vertical="center"/>
    </xf>
    <xf numFmtId="9" fontId="0" fillId="0" borderId="16" xfId="0" applyNumberForma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71" fontId="0" fillId="0" borderId="0" xfId="0" applyNumberFormat="1" applyAlignment="1">
      <alignment horizontal="center" vertical="center"/>
    </xf>
    <xf numFmtId="0" fontId="6" fillId="0" borderId="16" xfId="0" applyNumberFormat="1" applyFont="1" applyBorder="1" applyAlignment="1">
      <alignment vertical="center"/>
    </xf>
    <xf numFmtId="0" fontId="1" fillId="0" borderId="0" xfId="2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6" fillId="0" borderId="0" xfId="0" applyFont="1" applyAlignment="1">
      <alignment horizontal="center" vertical="center"/>
    </xf>
    <xf numFmtId="0" fontId="14" fillId="0" borderId="0" xfId="11" applyAlignment="1">
      <alignment horizontal="left" vertical="top"/>
    </xf>
    <xf numFmtId="0" fontId="14" fillId="0" borderId="0" xfId="11" applyNumberFormat="1" applyAlignment="1">
      <alignment horizontal="left" vertical="top"/>
    </xf>
    <xf numFmtId="0" fontId="1" fillId="0" borderId="0" xfId="11" applyFont="1"/>
    <xf numFmtId="0" fontId="0" fillId="0" borderId="0" xfId="0"/>
    <xf numFmtId="15" fontId="0" fillId="0" borderId="0" xfId="0" applyNumberFormat="1" applyAlignment="1">
      <alignment horizontal="right"/>
    </xf>
    <xf numFmtId="3" fontId="1" fillId="0" borderId="0" xfId="0" applyNumberFormat="1" applyFont="1" applyFill="1" applyAlignment="1">
      <alignment horizontal="left"/>
    </xf>
    <xf numFmtId="3" fontId="0" fillId="0" borderId="0" xfId="0" applyNumberFormat="1"/>
    <xf numFmtId="0" fontId="0" fillId="0" borderId="0" xfId="0"/>
    <xf numFmtId="0" fontId="1" fillId="0" borderId="0" xfId="0" applyNumberFormat="1" applyFont="1" applyFill="1" applyAlignment="1">
      <alignment horizontal="left"/>
    </xf>
    <xf numFmtId="3" fontId="0" fillId="0" borderId="0" xfId="0" applyNumberFormat="1" applyAlignment="1">
      <alignment horizontal="center" vertic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55" fillId="0" borderId="0" xfId="0" applyFont="1" applyFill="1" applyBorder="1" applyAlignment="1">
      <alignment horizontal="left" vertical="top" wrapText="1"/>
    </xf>
    <xf numFmtId="0" fontId="56" fillId="0" borderId="0" xfId="0" applyFont="1" applyFill="1" applyBorder="1" applyAlignment="1">
      <alignment horizontal="left" vertical="top"/>
    </xf>
    <xf numFmtId="0" fontId="57" fillId="0" borderId="0" xfId="0" applyFont="1" applyFill="1" applyBorder="1" applyAlignment="1">
      <alignment horizontal="left" vertical="top" wrapText="1"/>
    </xf>
    <xf numFmtId="3" fontId="0" fillId="0" borderId="0" xfId="0" applyNumberFormat="1" applyFont="1" applyFill="1" applyBorder="1"/>
    <xf numFmtId="171" fontId="0" fillId="0" borderId="0" xfId="12" applyNumberFormat="1" applyFont="1" applyFill="1" applyBorder="1"/>
    <xf numFmtId="0" fontId="55" fillId="0" borderId="0" xfId="0" applyFont="1" applyFill="1" applyBorder="1" applyAlignment="1">
      <alignment horizontal="left" vertical="top" wrapText="1"/>
    </xf>
    <xf numFmtId="171" fontId="0" fillId="0" borderId="0" xfId="0" applyNumberFormat="1"/>
    <xf numFmtId="173" fontId="0" fillId="0" borderId="0" xfId="0" applyNumberFormat="1"/>
    <xf numFmtId="9" fontId="0" fillId="0" borderId="0" xfId="0" applyNumberFormat="1"/>
    <xf numFmtId="0" fontId="58" fillId="0" borderId="0" xfId="0" applyFont="1" applyFill="1" applyBorder="1"/>
    <xf numFmtId="0" fontId="55" fillId="0" borderId="0" xfId="0" applyFont="1" applyFill="1" applyBorder="1" applyAlignment="1">
      <alignment horizontal="left" vertical="top" wrapText="1"/>
    </xf>
    <xf numFmtId="0" fontId="55" fillId="0" borderId="0" xfId="0" applyFont="1" applyFill="1" applyBorder="1" applyAlignment="1">
      <alignment horizontal="left" vertical="top" wrapText="1"/>
    </xf>
    <xf numFmtId="0" fontId="55" fillId="0" borderId="0" xfId="0" applyFont="1" applyFill="1" applyBorder="1" applyAlignment="1">
      <alignment horizontal="left" vertical="top" wrapText="1"/>
    </xf>
    <xf numFmtId="6" fontId="0" fillId="0" borderId="0" xfId="0" applyNumberFormat="1" applyAlignment="1">
      <alignment wrapText="1"/>
    </xf>
    <xf numFmtId="17" fontId="0" fillId="0" borderId="0" xfId="0" applyNumberFormat="1"/>
    <xf numFmtId="174" fontId="0" fillId="0" borderId="0" xfId="0" applyNumberFormat="1"/>
    <xf numFmtId="164" fontId="15" fillId="0" borderId="0" xfId="13"/>
    <xf numFmtId="0" fontId="25" fillId="0" borderId="0" xfId="113" applyFont="1" applyAlignment="1">
      <alignment horizontal="right" vertical="center"/>
    </xf>
    <xf numFmtId="49" fontId="25" fillId="0" borderId="0" xfId="114" applyNumberFormat="1" applyFont="1" applyAlignment="1" applyProtection="1">
      <alignment horizontal="left" vertical="center"/>
    </xf>
    <xf numFmtId="167" fontId="25" fillId="0" borderId="0" xfId="114" applyNumberFormat="1" applyFont="1" applyAlignment="1" applyProtection="1">
      <alignment horizontal="right" vertical="center"/>
    </xf>
    <xf numFmtId="171" fontId="0" fillId="0" borderId="0" xfId="12" applyNumberFormat="1" applyFont="1"/>
    <xf numFmtId="0" fontId="63" fillId="0" borderId="0" xfId="0" applyFont="1"/>
    <xf numFmtId="0" fontId="64" fillId="0" borderId="0" xfId="127"/>
    <xf numFmtId="0" fontId="62" fillId="0" borderId="0" xfId="0" applyFont="1"/>
    <xf numFmtId="0" fontId="0" fillId="0" borderId="0" xfId="0" applyFont="1"/>
    <xf numFmtId="0" fontId="62" fillId="0" borderId="0" xfId="0" applyFont="1" applyBorder="1"/>
    <xf numFmtId="0" fontId="62" fillId="0" borderId="0" xfId="0" applyFont="1" applyFill="1" applyBorder="1"/>
    <xf numFmtId="166" fontId="0" fillId="0" borderId="0" xfId="0" applyNumberFormat="1" applyAlignment="1">
      <alignment horizontal="center" vertical="center" wrapText="1"/>
    </xf>
    <xf numFmtId="175" fontId="58" fillId="0" borderId="0" xfId="0" applyNumberFormat="1" applyFont="1" applyFill="1" applyBorder="1"/>
    <xf numFmtId="166" fontId="0" fillId="0" borderId="0" xfId="0" applyNumberFormat="1" applyAlignment="1">
      <alignment horizontal="center" vertical="center"/>
    </xf>
    <xf numFmtId="166" fontId="14" fillId="0" borderId="0" xfId="11" applyNumberFormat="1" applyAlignment="1">
      <alignment horizontal="center" vertical="center"/>
    </xf>
    <xf numFmtId="0" fontId="0" fillId="0" borderId="0" xfId="0"/>
    <xf numFmtId="15" fontId="0" fillId="0" borderId="0" xfId="0" applyNumberFormat="1" applyAlignment="1">
      <alignment horizontal="right"/>
    </xf>
    <xf numFmtId="15" fontId="0" fillId="0" borderId="0" xfId="0" applyNumberFormat="1" applyAlignment="1">
      <alignment horizontal="right"/>
    </xf>
    <xf numFmtId="15" fontId="0" fillId="0" borderId="0" xfId="0" applyNumberFormat="1" applyAlignment="1">
      <alignment horizontal="right"/>
    </xf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176" fontId="0" fillId="0" borderId="0" xfId="0" applyNumberFormat="1"/>
    <xf numFmtId="0" fontId="4" fillId="0" borderId="0" xfId="0" applyFont="1" applyBorder="1" applyAlignment="1" applyProtection="1">
      <alignment horizontal="right" wrapText="1"/>
      <protection locked="0"/>
    </xf>
    <xf numFmtId="0" fontId="4" fillId="0" borderId="0" xfId="0" applyFont="1" applyBorder="1" applyAlignment="1">
      <alignment horizontal="center" wrapText="1"/>
    </xf>
    <xf numFmtId="177" fontId="66" fillId="0" borderId="0" xfId="0" applyNumberFormat="1" applyFont="1" applyFill="1" applyBorder="1" applyAlignment="1" applyProtection="1">
      <alignment horizontal="right" wrapText="1"/>
      <protection locked="0"/>
    </xf>
    <xf numFmtId="1" fontId="0" fillId="0" borderId="0" xfId="0" applyNumberFormat="1"/>
    <xf numFmtId="177" fontId="66" fillId="0" borderId="0" xfId="0" quotePrefix="1" applyNumberFormat="1" applyFont="1" applyFill="1" applyBorder="1" applyAlignment="1" applyProtection="1">
      <alignment horizontal="right"/>
      <protection locked="0"/>
    </xf>
    <xf numFmtId="1" fontId="1" fillId="0" borderId="0" xfId="0" applyNumberFormat="1" applyFont="1"/>
    <xf numFmtId="1" fontId="1" fillId="0" borderId="0" xfId="0" applyNumberFormat="1" applyFont="1" applyBorder="1"/>
    <xf numFmtId="177" fontId="67" fillId="0" borderId="0" xfId="0" applyNumberFormat="1" applyFont="1" applyFill="1" applyBorder="1" applyAlignment="1" applyProtection="1">
      <alignment horizontal="right" wrapText="1"/>
      <protection locked="0"/>
    </xf>
    <xf numFmtId="1" fontId="68" fillId="0" borderId="0" xfId="0" applyNumberFormat="1" applyFont="1"/>
    <xf numFmtId="2" fontId="0" fillId="0" borderId="0" xfId="0" applyNumberFormat="1"/>
    <xf numFmtId="178" fontId="0" fillId="0" borderId="0" xfId="0" applyNumberFormat="1"/>
    <xf numFmtId="0" fontId="7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 vertical="top" wrapText="1"/>
    </xf>
    <xf numFmtId="0" fontId="4" fillId="2" borderId="4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left"/>
    </xf>
    <xf numFmtId="0" fontId="4" fillId="2" borderId="2" xfId="1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0" fontId="55" fillId="0" borderId="0" xfId="0" applyFont="1" applyFill="1" applyBorder="1" applyAlignment="1">
      <alignment horizontal="left" vertical="top" wrapText="1"/>
    </xf>
    <xf numFmtId="0" fontId="65" fillId="0" borderId="17" xfId="0" applyFont="1" applyFill="1" applyBorder="1" applyAlignment="1">
      <alignment horizontal="right" wrapText="1"/>
    </xf>
    <xf numFmtId="0" fontId="65" fillId="0" borderId="18" xfId="0" applyFont="1" applyFill="1" applyBorder="1" applyAlignment="1">
      <alignment horizontal="right" wrapText="1"/>
    </xf>
  </cellXfs>
  <cellStyles count="128">
    <cellStyle name="20% - Accent1" xfId="32" builtinId="30" customBuiltin="1"/>
    <cellStyle name="20% - Accent1 2" xfId="55" xr:uid="{00000000-0005-0000-0000-000001000000}"/>
    <cellStyle name="20% - Accent1 3" xfId="56" xr:uid="{00000000-0005-0000-0000-000002000000}"/>
    <cellStyle name="20% - Accent1 4" xfId="57" xr:uid="{00000000-0005-0000-0000-000003000000}"/>
    <cellStyle name="20% - Accent2" xfId="36" builtinId="34" customBuiltin="1"/>
    <cellStyle name="20% - Accent2 2" xfId="58" xr:uid="{00000000-0005-0000-0000-000005000000}"/>
    <cellStyle name="20% - Accent2 3" xfId="59" xr:uid="{00000000-0005-0000-0000-000006000000}"/>
    <cellStyle name="20% - Accent2 4" xfId="60" xr:uid="{00000000-0005-0000-0000-000007000000}"/>
    <cellStyle name="20% - Accent3" xfId="40" builtinId="38" customBuiltin="1"/>
    <cellStyle name="20% - Accent3 2" xfId="61" xr:uid="{00000000-0005-0000-0000-000009000000}"/>
    <cellStyle name="20% - Accent3 3" xfId="62" xr:uid="{00000000-0005-0000-0000-00000A000000}"/>
    <cellStyle name="20% - Accent3 4" xfId="63" xr:uid="{00000000-0005-0000-0000-00000B000000}"/>
    <cellStyle name="20% - Accent4" xfId="44" builtinId="42" customBuiltin="1"/>
    <cellStyle name="20% - Accent4 2" xfId="64" xr:uid="{00000000-0005-0000-0000-00000D000000}"/>
    <cellStyle name="20% - Accent4 3" xfId="65" xr:uid="{00000000-0005-0000-0000-00000E000000}"/>
    <cellStyle name="20% - Accent4 4" xfId="66" xr:uid="{00000000-0005-0000-0000-00000F000000}"/>
    <cellStyle name="20% - Accent5" xfId="48" builtinId="46" customBuiltin="1"/>
    <cellStyle name="20% - Accent5 2" xfId="67" xr:uid="{00000000-0005-0000-0000-000011000000}"/>
    <cellStyle name="20% - Accent5 3" xfId="68" xr:uid="{00000000-0005-0000-0000-000012000000}"/>
    <cellStyle name="20% - Accent5 4" xfId="69" xr:uid="{00000000-0005-0000-0000-000013000000}"/>
    <cellStyle name="20% - Accent6" xfId="52" builtinId="50" customBuiltin="1"/>
    <cellStyle name="20% - Accent6 2" xfId="70" xr:uid="{00000000-0005-0000-0000-000015000000}"/>
    <cellStyle name="20% - Accent6 3" xfId="71" xr:uid="{00000000-0005-0000-0000-000016000000}"/>
    <cellStyle name="20% - Accent6 4" xfId="72" xr:uid="{00000000-0005-0000-0000-000017000000}"/>
    <cellStyle name="40% - Accent1" xfId="33" builtinId="31" customBuiltin="1"/>
    <cellStyle name="40% - Accent1 2" xfId="73" xr:uid="{00000000-0005-0000-0000-000019000000}"/>
    <cellStyle name="40% - Accent1 3" xfId="74" xr:uid="{00000000-0005-0000-0000-00001A000000}"/>
    <cellStyle name="40% - Accent1 4" xfId="75" xr:uid="{00000000-0005-0000-0000-00001B000000}"/>
    <cellStyle name="40% - Accent2" xfId="37" builtinId="35" customBuiltin="1"/>
    <cellStyle name="40% - Accent2 2" xfId="76" xr:uid="{00000000-0005-0000-0000-00001D000000}"/>
    <cellStyle name="40% - Accent2 3" xfId="77" xr:uid="{00000000-0005-0000-0000-00001E000000}"/>
    <cellStyle name="40% - Accent2 4" xfId="78" xr:uid="{00000000-0005-0000-0000-00001F000000}"/>
    <cellStyle name="40% - Accent3" xfId="41" builtinId="39" customBuiltin="1"/>
    <cellStyle name="40% - Accent3 2" xfId="79" xr:uid="{00000000-0005-0000-0000-000021000000}"/>
    <cellStyle name="40% - Accent3 3" xfId="80" xr:uid="{00000000-0005-0000-0000-000022000000}"/>
    <cellStyle name="40% - Accent3 4" xfId="81" xr:uid="{00000000-0005-0000-0000-000023000000}"/>
    <cellStyle name="40% - Accent4" xfId="45" builtinId="43" customBuiltin="1"/>
    <cellStyle name="40% - Accent4 2" xfId="82" xr:uid="{00000000-0005-0000-0000-000025000000}"/>
    <cellStyle name="40% - Accent4 3" xfId="83" xr:uid="{00000000-0005-0000-0000-000026000000}"/>
    <cellStyle name="40% - Accent4 4" xfId="84" xr:uid="{00000000-0005-0000-0000-000027000000}"/>
    <cellStyle name="40% - Accent5" xfId="49" builtinId="47" customBuiltin="1"/>
    <cellStyle name="40% - Accent5 2" xfId="85" xr:uid="{00000000-0005-0000-0000-000029000000}"/>
    <cellStyle name="40% - Accent5 3" xfId="86" xr:uid="{00000000-0005-0000-0000-00002A000000}"/>
    <cellStyle name="40% - Accent5 4" xfId="87" xr:uid="{00000000-0005-0000-0000-00002B000000}"/>
    <cellStyle name="40% - Accent6" xfId="53" builtinId="51" customBuiltin="1"/>
    <cellStyle name="40% - Accent6 2" xfId="88" xr:uid="{00000000-0005-0000-0000-00002D000000}"/>
    <cellStyle name="40% - Accent6 3" xfId="89" xr:uid="{00000000-0005-0000-0000-00002E000000}"/>
    <cellStyle name="40% - Accent6 4" xfId="90" xr:uid="{00000000-0005-0000-0000-00002F000000}"/>
    <cellStyle name="60% - Accent1" xfId="34" builtinId="32" customBuiltin="1"/>
    <cellStyle name="60% - Accent1 2" xfId="115" xr:uid="{00000000-0005-0000-0000-000078000000}"/>
    <cellStyle name="60% - Accent2" xfId="38" builtinId="36" customBuiltin="1"/>
    <cellStyle name="60% - Accent2 2" xfId="116" xr:uid="{00000000-0005-0000-0000-000079000000}"/>
    <cellStyle name="60% - Accent3" xfId="42" builtinId="40" customBuiltin="1"/>
    <cellStyle name="60% - Accent3 2" xfId="117" xr:uid="{00000000-0005-0000-0000-00007A000000}"/>
    <cellStyle name="60% - Accent4" xfId="46" builtinId="44" customBuiltin="1"/>
    <cellStyle name="60% - Accent4 2" xfId="118" xr:uid="{00000000-0005-0000-0000-00007B000000}"/>
    <cellStyle name="60% - Accent5" xfId="50" builtinId="48" customBuiltin="1"/>
    <cellStyle name="60% - Accent5 2" xfId="119" xr:uid="{00000000-0005-0000-0000-00007C000000}"/>
    <cellStyle name="60% - Accent6" xfId="54" builtinId="52" customBuiltin="1"/>
    <cellStyle name="60% - Accent6 2" xfId="120" xr:uid="{00000000-0005-0000-0000-00007D000000}"/>
    <cellStyle name="Accent1" xfId="31" builtinId="29" customBuiltin="1"/>
    <cellStyle name="Accent2" xfId="35" builtinId="33" customBuiltin="1"/>
    <cellStyle name="Accent3" xfId="39" builtinId="37" customBuiltin="1"/>
    <cellStyle name="Accent4" xfId="43" builtinId="41" customBuiltin="1"/>
    <cellStyle name="Accent5" xfId="47" builtinId="45" customBuiltin="1"/>
    <cellStyle name="Accent6" xfId="51" builtinId="49" customBuiltin="1"/>
    <cellStyle name="Bad" xfId="20" builtinId="27" customBuiltin="1"/>
    <cellStyle name="Calculation" xfId="24" builtinId="22" customBuiltin="1"/>
    <cellStyle name="Check Cell" xfId="26" builtinId="23" customBuiltin="1"/>
    <cellStyle name="Comma 2" xfId="3" xr:uid="{00000000-0005-0000-0000-00003F000000}"/>
    <cellStyle name="Comma 2 2" xfId="92" xr:uid="{00000000-0005-0000-0000-000040000000}"/>
    <cellStyle name="Comma 2 3" xfId="91" xr:uid="{00000000-0005-0000-0000-000041000000}"/>
    <cellStyle name="Comma 3" xfId="4" xr:uid="{00000000-0005-0000-0000-000042000000}"/>
    <cellStyle name="Explanatory Text" xfId="29" builtinId="53" customBuiltin="1"/>
    <cellStyle name="Good" xfId="19" builtinId="26" customBuiltin="1"/>
    <cellStyle name="Heading 1" xfId="15" builtinId="16" customBuiltin="1"/>
    <cellStyle name="Heading 2" xfId="16" builtinId="17" customBuiltin="1"/>
    <cellStyle name="Heading 3" xfId="17" builtinId="18" customBuiltin="1"/>
    <cellStyle name="Heading 4" xfId="18" builtinId="19" customBuiltin="1"/>
    <cellStyle name="Hyperlink" xfId="10" builtinId="8"/>
    <cellStyle name="Hyperlink 2" xfId="5" xr:uid="{00000000-0005-0000-0000-00004A000000}"/>
    <cellStyle name="Hyperlink 2 2" xfId="94" xr:uid="{00000000-0005-0000-0000-00004B000000}"/>
    <cellStyle name="Hyperlink 3" xfId="93" xr:uid="{00000000-0005-0000-0000-00004C000000}"/>
    <cellStyle name="Input" xfId="22" builtinId="20" customBuiltin="1"/>
    <cellStyle name="Linked Cell" xfId="25" builtinId="24" customBuiltin="1"/>
    <cellStyle name="Neutral" xfId="21" builtinId="28" customBuiltin="1"/>
    <cellStyle name="Neutral 2" xfId="121" xr:uid="{00000000-0005-0000-0000-00007E000000}"/>
    <cellStyle name="Normal" xfId="0" builtinId="0"/>
    <cellStyle name="Normal 10" xfId="95" xr:uid="{00000000-0005-0000-0000-000051000000}"/>
    <cellStyle name="Normal 11" xfId="96" xr:uid="{00000000-0005-0000-0000-000052000000}"/>
    <cellStyle name="Normal 12" xfId="113" xr:uid="{00000000-0005-0000-0000-000076000000}"/>
    <cellStyle name="Normal 13" xfId="127" xr:uid="{00000000-0005-0000-0000-000084000000}"/>
    <cellStyle name="Normal 16" xfId="122" xr:uid="{00000000-0005-0000-0000-00007F000000}"/>
    <cellStyle name="Normal 2" xfId="2" xr:uid="{00000000-0005-0000-0000-000053000000}"/>
    <cellStyle name="Normal 2 2" xfId="6" xr:uid="{00000000-0005-0000-0000-000054000000}"/>
    <cellStyle name="Normal 2 2 2" xfId="97" xr:uid="{00000000-0005-0000-0000-000055000000}"/>
    <cellStyle name="Normal 2 3" xfId="98" xr:uid="{00000000-0005-0000-0000-000056000000}"/>
    <cellStyle name="Normal 3" xfId="7" xr:uid="{00000000-0005-0000-0000-000057000000}"/>
    <cellStyle name="Normal 3 2" xfId="100" xr:uid="{00000000-0005-0000-0000-000058000000}"/>
    <cellStyle name="Normal 3 3" xfId="99" xr:uid="{00000000-0005-0000-0000-000059000000}"/>
    <cellStyle name="Normal 34" xfId="101" xr:uid="{00000000-0005-0000-0000-00005A000000}"/>
    <cellStyle name="Normal 4" xfId="8" xr:uid="{00000000-0005-0000-0000-00005B000000}"/>
    <cellStyle name="Normal 4 2" xfId="103" xr:uid="{00000000-0005-0000-0000-00005C000000}"/>
    <cellStyle name="Normal 4 3" xfId="102" xr:uid="{00000000-0005-0000-0000-00005D000000}"/>
    <cellStyle name="Normal 4 4" xfId="123" xr:uid="{00000000-0005-0000-0000-000080000000}"/>
    <cellStyle name="Normal 5" xfId="9" xr:uid="{00000000-0005-0000-0000-00005E000000}"/>
    <cellStyle name="Normal 5 2" xfId="104" xr:uid="{00000000-0005-0000-0000-00005F000000}"/>
    <cellStyle name="Normal 5 3" xfId="124" xr:uid="{00000000-0005-0000-0000-000081000000}"/>
    <cellStyle name="Normal 6" xfId="11" xr:uid="{00000000-0005-0000-0000-000060000000}"/>
    <cellStyle name="Normal 6 2" xfId="105" xr:uid="{00000000-0005-0000-0000-000061000000}"/>
    <cellStyle name="Normal 6 3" xfId="125" xr:uid="{00000000-0005-0000-0000-000082000000}"/>
    <cellStyle name="Normal 7" xfId="106" xr:uid="{00000000-0005-0000-0000-000062000000}"/>
    <cellStyle name="Normal 8" xfId="107" xr:uid="{00000000-0005-0000-0000-000063000000}"/>
    <cellStyle name="Normal 9" xfId="108" xr:uid="{00000000-0005-0000-0000-000064000000}"/>
    <cellStyle name="Normal_15_2" xfId="114" xr:uid="{00000000-0005-0000-0000-000077000000}"/>
    <cellStyle name="Normal_15_2 (2)" xfId="13" xr:uid="{00000000-0005-0000-0000-000065000000}"/>
    <cellStyle name="Normal_tabA1.1" xfId="1" xr:uid="{00000000-0005-0000-0000-000066000000}"/>
    <cellStyle name="Note" xfId="28" builtinId="10" customBuiltin="1"/>
    <cellStyle name="Note 2" xfId="109" xr:uid="{00000000-0005-0000-0000-000068000000}"/>
    <cellStyle name="Note 3" xfId="110" xr:uid="{00000000-0005-0000-0000-000069000000}"/>
    <cellStyle name="Note 4" xfId="111" xr:uid="{00000000-0005-0000-0000-00006A000000}"/>
    <cellStyle name="Note 5" xfId="112" xr:uid="{00000000-0005-0000-0000-00006B000000}"/>
    <cellStyle name="Output" xfId="23" builtinId="21" customBuiltin="1"/>
    <cellStyle name="Percent" xfId="12" builtinId="5"/>
    <cellStyle name="Title" xfId="14" builtinId="15" customBuiltin="1"/>
    <cellStyle name="Title 2" xfId="126" xr:uid="{00000000-0005-0000-0000-000083000000}"/>
    <cellStyle name="Total" xfId="30" builtinId="25" customBuiltin="1"/>
    <cellStyle name="Warning Text" xfId="27" builtinId="11" customBuiltin="1"/>
  </cellStyles>
  <dxfs count="0"/>
  <tableStyles count="0" defaultTableStyle="TableStyleMedium2" defaultPivotStyle="PivotStyleLight16"/>
  <colors>
    <mruColors>
      <color rgb="FF9900FF"/>
      <color rgb="FFFF0000"/>
      <color rgb="FFFF66FF"/>
      <color rgb="FFC4E1FC"/>
      <color rgb="FFCC9900"/>
      <color rgb="FFFFFFA3"/>
      <color rgb="FFFF8B8B"/>
      <color rgb="FF0000FF"/>
      <color rgb="FFFCB6C2"/>
      <color rgb="FFFBAB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Net Lending by all financial institutions by lending category, and relative to Gross Domestic Product (£ billion)</a:t>
            </a:r>
          </a:p>
        </c:rich>
      </c:tx>
      <c:overlay val="0"/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'All financial institutions'!$B$5</c:f>
              <c:strCache>
                <c:ptCount val="1"/>
                <c:pt idx="0">
                  <c:v>Individual Secured on dwellings</c:v>
                </c:pt>
              </c:strCache>
            </c:strRef>
          </c:tx>
          <c:spPr>
            <a:solidFill>
              <a:srgbClr val="FF0000"/>
            </a:solidFill>
          </c:spPr>
          <c:cat>
            <c:numRef>
              <c:f>'All financial institutions'!$A$11:$A$31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'All financial institutions'!$B$11:$B$31</c:f>
              <c:numCache>
                <c:formatCode>"£"#,##0.0;[Red]"£"#,##0.0</c:formatCode>
                <c:ptCount val="21"/>
                <c:pt idx="0">
                  <c:v>434.654</c:v>
                </c:pt>
                <c:pt idx="1">
                  <c:v>465.00099999999998</c:v>
                </c:pt>
                <c:pt idx="2">
                  <c:v>505.41199999999998</c:v>
                </c:pt>
                <c:pt idx="3">
                  <c:v>548.72400000000005</c:v>
                </c:pt>
                <c:pt idx="4">
                  <c:v>611.76900000000001</c:v>
                </c:pt>
                <c:pt idx="5">
                  <c:v>702.26599999999996</c:v>
                </c:pt>
                <c:pt idx="6">
                  <c:v>808.84799999999996</c:v>
                </c:pt>
                <c:pt idx="7">
                  <c:v>897.34799999999996</c:v>
                </c:pt>
                <c:pt idx="8">
                  <c:v>990.63400000000001</c:v>
                </c:pt>
                <c:pt idx="9">
                  <c:v>1102.6320000000001</c:v>
                </c:pt>
                <c:pt idx="10">
                  <c:v>1175.47</c:v>
                </c:pt>
                <c:pt idx="11">
                  <c:v>1186.242</c:v>
                </c:pt>
                <c:pt idx="12">
                  <c:v>1195.1130000000001</c:v>
                </c:pt>
                <c:pt idx="13">
                  <c:v>1198.701</c:v>
                </c:pt>
                <c:pt idx="14">
                  <c:v>1220.413</c:v>
                </c:pt>
                <c:pt idx="15">
                  <c:v>1227.6489999999999</c:v>
                </c:pt>
                <c:pt idx="16">
                  <c:v>1248.115</c:v>
                </c:pt>
                <c:pt idx="17">
                  <c:v>1268.7639999999999</c:v>
                </c:pt>
                <c:pt idx="18">
                  <c:v>1306.4929999999999</c:v>
                </c:pt>
                <c:pt idx="19">
                  <c:v>1344.7349999999999</c:v>
                </c:pt>
                <c:pt idx="20">
                  <c:v>1379.0530000000001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92-42A6-8AA7-A4A78FEB4A2F}"/>
            </c:ext>
          </c:extLst>
        </c:ser>
        <c:ser>
          <c:idx val="1"/>
          <c:order val="1"/>
          <c:tx>
            <c:strRef>
              <c:f>'All financial institutions'!$C$5</c:f>
              <c:strCache>
                <c:ptCount val="1"/>
                <c:pt idx="0">
                  <c:v>Consumer Credit (all financial institutions)</c:v>
                </c:pt>
              </c:strCache>
            </c:strRef>
          </c:tx>
          <c:spPr>
            <a:solidFill>
              <a:srgbClr val="FF66FF"/>
            </a:solidFill>
          </c:spPr>
          <c:cat>
            <c:numRef>
              <c:f>'All financial institutions'!$A$11:$A$31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'All financial institutions'!$C$11:$C$31</c:f>
              <c:numCache>
                <c:formatCode>"£"#,##0.0;[Red]"£"#,##0.0</c:formatCode>
                <c:ptCount val="21"/>
                <c:pt idx="0">
                  <c:v>95.102999999999994</c:v>
                </c:pt>
                <c:pt idx="1">
                  <c:v>108.616</c:v>
                </c:pt>
                <c:pt idx="2">
                  <c:v>121.851</c:v>
                </c:pt>
                <c:pt idx="3">
                  <c:v>132.93100000000001</c:v>
                </c:pt>
                <c:pt idx="4">
                  <c:v>147.34100000000001</c:v>
                </c:pt>
                <c:pt idx="5">
                  <c:v>160.636</c:v>
                </c:pt>
                <c:pt idx="6">
                  <c:v>174.21700000000001</c:v>
                </c:pt>
                <c:pt idx="7">
                  <c:v>189.06700000000001</c:v>
                </c:pt>
                <c:pt idx="8">
                  <c:v>191.39699999999999</c:v>
                </c:pt>
                <c:pt idx="9">
                  <c:v>190.952</c:v>
                </c:pt>
                <c:pt idx="10">
                  <c:v>203.072</c:v>
                </c:pt>
                <c:pt idx="11">
                  <c:v>185.845</c:v>
                </c:pt>
                <c:pt idx="12">
                  <c:v>178.833</c:v>
                </c:pt>
                <c:pt idx="13">
                  <c:v>166.18299999999999</c:v>
                </c:pt>
                <c:pt idx="14">
                  <c:v>158.203</c:v>
                </c:pt>
                <c:pt idx="15">
                  <c:v>156.54300000000001</c:v>
                </c:pt>
                <c:pt idx="16">
                  <c:v>161.15700000000001</c:v>
                </c:pt>
                <c:pt idx="17">
                  <c:v>174.6</c:v>
                </c:pt>
                <c:pt idx="18">
                  <c:v>186.505</c:v>
                </c:pt>
                <c:pt idx="19">
                  <c:v>200.77699999999999</c:v>
                </c:pt>
                <c:pt idx="20">
                  <c:v>213.24199999999999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92-42A6-8AA7-A4A78FEB4A2F}"/>
            </c:ext>
          </c:extLst>
        </c:ser>
        <c:ser>
          <c:idx val="2"/>
          <c:order val="2"/>
          <c:tx>
            <c:strRef>
              <c:f>'All financial institutions'!$D$5</c:f>
              <c:strCache>
                <c:ptCount val="1"/>
                <c:pt idx="0">
                  <c:v>Student  Loans</c:v>
                </c:pt>
              </c:strCache>
            </c:strRef>
          </c:tx>
          <c:spPr>
            <a:solidFill>
              <a:srgbClr val="CC9900"/>
            </a:solidFill>
          </c:spPr>
          <c:cat>
            <c:numRef>
              <c:f>'All financial institutions'!$A$11:$A$31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'All financial institutions'!$D$11:$D$31</c:f>
              <c:numCache>
                <c:formatCode>"£"#,##0.0;[Red]"£"#,##0.0</c:formatCode>
                <c:ptCount val="21"/>
                <c:pt idx="0">
                  <c:v>3.871</c:v>
                </c:pt>
                <c:pt idx="1">
                  <c:v>4.9969999999999999</c:v>
                </c:pt>
                <c:pt idx="2">
                  <c:v>6.4980000000000002</c:v>
                </c:pt>
                <c:pt idx="3">
                  <c:v>8.51</c:v>
                </c:pt>
                <c:pt idx="4">
                  <c:v>10.653</c:v>
                </c:pt>
                <c:pt idx="5">
                  <c:v>12.961</c:v>
                </c:pt>
                <c:pt idx="6">
                  <c:v>15.332000000000001</c:v>
                </c:pt>
                <c:pt idx="7">
                  <c:v>17.774999999999999</c:v>
                </c:pt>
                <c:pt idx="8">
                  <c:v>20.547999999999998</c:v>
                </c:pt>
                <c:pt idx="9">
                  <c:v>24.08</c:v>
                </c:pt>
                <c:pt idx="10">
                  <c:v>28.26</c:v>
                </c:pt>
                <c:pt idx="11">
                  <c:v>32.976999999999997</c:v>
                </c:pt>
                <c:pt idx="12">
                  <c:v>37.975000000000001</c:v>
                </c:pt>
                <c:pt idx="13">
                  <c:v>43.110999999999997</c:v>
                </c:pt>
                <c:pt idx="14">
                  <c:v>48.914000000000001</c:v>
                </c:pt>
                <c:pt idx="15">
                  <c:v>56.448</c:v>
                </c:pt>
                <c:pt idx="16">
                  <c:v>66.102999999999994</c:v>
                </c:pt>
                <c:pt idx="17">
                  <c:v>77.831000000000003</c:v>
                </c:pt>
                <c:pt idx="18">
                  <c:v>90.965000000000003</c:v>
                </c:pt>
                <c:pt idx="19">
                  <c:v>101.7</c:v>
                </c:pt>
                <c:pt idx="20">
                  <c:v>118.6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F20-4C9D-B3CF-93023C664E87}"/>
            </c:ext>
          </c:extLst>
        </c:ser>
        <c:ser>
          <c:idx val="3"/>
          <c:order val="3"/>
          <c:tx>
            <c:strRef>
              <c:f>'All financial institutions'!$E$5</c:f>
              <c:strCache>
                <c:ptCount val="1"/>
                <c:pt idx="0">
                  <c:v>Unincorporated businesses and non-profit institutions</c:v>
                </c:pt>
              </c:strCache>
            </c:strRef>
          </c:tx>
          <c:spPr>
            <a:solidFill>
              <a:srgbClr val="C4E1FC"/>
            </a:solidFill>
          </c:spPr>
          <c:cat>
            <c:numRef>
              <c:f>'All financial institutions'!$A$11:$A$31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'All financial institutions'!$E$11:$E$31</c:f>
              <c:numCache>
                <c:formatCode>"£"#,##0.0;[Red]"£"#,##0.0</c:formatCode>
                <c:ptCount val="21"/>
                <c:pt idx="0">
                  <c:v>26.684000000000001</c:v>
                </c:pt>
                <c:pt idx="1">
                  <c:v>28.114999999999998</c:v>
                </c:pt>
                <c:pt idx="2">
                  <c:v>31.72</c:v>
                </c:pt>
                <c:pt idx="3">
                  <c:v>35.935000000000002</c:v>
                </c:pt>
                <c:pt idx="4">
                  <c:v>39.692999999999998</c:v>
                </c:pt>
                <c:pt idx="5">
                  <c:v>44.338999999999999</c:v>
                </c:pt>
                <c:pt idx="6">
                  <c:v>49.052</c:v>
                </c:pt>
                <c:pt idx="7">
                  <c:v>56.56</c:v>
                </c:pt>
                <c:pt idx="8">
                  <c:v>37.898000000000003</c:v>
                </c:pt>
                <c:pt idx="9">
                  <c:v>44.011000000000003</c:v>
                </c:pt>
                <c:pt idx="10">
                  <c:v>47.834000000000003</c:v>
                </c:pt>
                <c:pt idx="11">
                  <c:v>49.107999999999997</c:v>
                </c:pt>
                <c:pt idx="12">
                  <c:v>46.704000000000001</c:v>
                </c:pt>
                <c:pt idx="13">
                  <c:v>43.807000000000002</c:v>
                </c:pt>
                <c:pt idx="14">
                  <c:v>37.773000000000003</c:v>
                </c:pt>
                <c:pt idx="15">
                  <c:v>35.25</c:v>
                </c:pt>
                <c:pt idx="16">
                  <c:v>32.715000000000003</c:v>
                </c:pt>
                <c:pt idx="17">
                  <c:v>31.314</c:v>
                </c:pt>
                <c:pt idx="18">
                  <c:v>30.652999999999999</c:v>
                </c:pt>
                <c:pt idx="19">
                  <c:v>29.361000000000001</c:v>
                </c:pt>
                <c:pt idx="20">
                  <c:v>28.370999999999999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92-42A6-8AA7-A4A78FEB4A2F}"/>
            </c:ext>
          </c:extLst>
        </c:ser>
        <c:ser>
          <c:idx val="4"/>
          <c:order val="4"/>
          <c:tx>
            <c:strRef>
              <c:f>'All financial institutions'!$F$5</c:f>
              <c:strCache>
                <c:ptCount val="1"/>
                <c:pt idx="0">
                  <c:v>Lending to private non-financial corporations</c:v>
                </c:pt>
              </c:strCache>
            </c:strRef>
          </c:tx>
          <c:spPr>
            <a:solidFill>
              <a:srgbClr val="92D050"/>
            </a:solidFill>
          </c:spPr>
          <c:cat>
            <c:numRef>
              <c:f>'All financial institutions'!$A$11:$A$31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'All financial institutions'!$F$11:$F$31</c:f>
              <c:numCache>
                <c:formatCode>"£"#,##0.0;[Red]"£"#,##0.0</c:formatCode>
                <c:ptCount val="21"/>
                <c:pt idx="0">
                  <c:v>188.958</c:v>
                </c:pt>
                <c:pt idx="1">
                  <c:v>195.357</c:v>
                </c:pt>
                <c:pt idx="2">
                  <c:v>218.904</c:v>
                </c:pt>
                <c:pt idx="3">
                  <c:v>240.928</c:v>
                </c:pt>
                <c:pt idx="4">
                  <c:v>246.249</c:v>
                </c:pt>
                <c:pt idx="5">
                  <c:v>271.25099999999998</c:v>
                </c:pt>
                <c:pt idx="6">
                  <c:v>282.31099999999998</c:v>
                </c:pt>
                <c:pt idx="7">
                  <c:v>320.13200000000001</c:v>
                </c:pt>
                <c:pt idx="8">
                  <c:v>393.43799999999999</c:v>
                </c:pt>
                <c:pt idx="9">
                  <c:v>459.67</c:v>
                </c:pt>
                <c:pt idx="10">
                  <c:v>514.827</c:v>
                </c:pt>
                <c:pt idx="11">
                  <c:v>503.93099999999998</c:v>
                </c:pt>
                <c:pt idx="12">
                  <c:v>475.54199999999997</c:v>
                </c:pt>
                <c:pt idx="13">
                  <c:v>440.38200000000001</c:v>
                </c:pt>
                <c:pt idx="14">
                  <c:v>422.01799999999997</c:v>
                </c:pt>
                <c:pt idx="15">
                  <c:v>393.91699999999997</c:v>
                </c:pt>
                <c:pt idx="16">
                  <c:v>384.76600000000002</c:v>
                </c:pt>
                <c:pt idx="17">
                  <c:v>369.39400000000001</c:v>
                </c:pt>
                <c:pt idx="18">
                  <c:v>371.58199999999999</c:v>
                </c:pt>
                <c:pt idx="19">
                  <c:v>396.26</c:v>
                </c:pt>
                <c:pt idx="20">
                  <c:v>404.79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92-42A6-8AA7-A4A78FEB4A2F}"/>
            </c:ext>
          </c:extLst>
        </c:ser>
        <c:ser>
          <c:idx val="5"/>
          <c:order val="5"/>
          <c:tx>
            <c:strRef>
              <c:f>'All financial institutions'!$G$5</c:f>
              <c:strCache>
                <c:ptCount val="1"/>
                <c:pt idx="0">
                  <c:v>Lending to other financial institutions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rgbClr val="FFC000"/>
              </a:solidFill>
            </a:ln>
          </c:spPr>
          <c:cat>
            <c:numRef>
              <c:f>'All financial institutions'!$A$11:$A$31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'All financial institutions'!$G$11:$G$31</c:f>
              <c:numCache>
                <c:formatCode>"£"#,##0.0;[Red]"£"#,##0.0</c:formatCode>
                <c:ptCount val="21"/>
                <c:pt idx="0">
                  <c:v>179.14099999999999</c:v>
                </c:pt>
                <c:pt idx="1">
                  <c:v>200.87700000000001</c:v>
                </c:pt>
                <c:pt idx="2">
                  <c:v>229.898</c:v>
                </c:pt>
                <c:pt idx="3">
                  <c:v>259.79599999999999</c:v>
                </c:pt>
                <c:pt idx="4">
                  <c:v>265.09100000000001</c:v>
                </c:pt>
                <c:pt idx="5">
                  <c:v>278.834</c:v>
                </c:pt>
                <c:pt idx="6">
                  <c:v>317.82</c:v>
                </c:pt>
                <c:pt idx="7">
                  <c:v>373.34199999999998</c:v>
                </c:pt>
                <c:pt idx="8">
                  <c:v>485.63900000000001</c:v>
                </c:pt>
                <c:pt idx="9">
                  <c:v>571.50300000000004</c:v>
                </c:pt>
                <c:pt idx="10">
                  <c:v>730.36500000000001</c:v>
                </c:pt>
                <c:pt idx="11">
                  <c:v>885.851</c:v>
                </c:pt>
                <c:pt idx="12">
                  <c:v>888.03899999999999</c:v>
                </c:pt>
                <c:pt idx="13">
                  <c:v>820.38199999999995</c:v>
                </c:pt>
                <c:pt idx="14">
                  <c:v>690.33</c:v>
                </c:pt>
                <c:pt idx="15">
                  <c:v>678.45699999999999</c:v>
                </c:pt>
                <c:pt idx="16">
                  <c:v>588.29999999999995</c:v>
                </c:pt>
                <c:pt idx="17">
                  <c:v>543.87599999999998</c:v>
                </c:pt>
                <c:pt idx="18">
                  <c:v>562.48500000000001</c:v>
                </c:pt>
                <c:pt idx="19">
                  <c:v>635.07399999999996</c:v>
                </c:pt>
                <c:pt idx="20">
                  <c:v>639.64099999999996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B92-42A6-8AA7-A4A78FEB4A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728384"/>
        <c:axId val="203729920"/>
      </c:areaChart>
      <c:lineChart>
        <c:grouping val="standard"/>
        <c:varyColors val="0"/>
        <c:ser>
          <c:idx val="6"/>
          <c:order val="6"/>
          <c:tx>
            <c:strRef>
              <c:f>'All financial institutions'!$H$5</c:f>
              <c:strCache>
                <c:ptCount val="1"/>
                <c:pt idx="0">
                  <c:v>GDP at market prices (current prices)</c:v>
                </c:pt>
              </c:strCache>
            </c:strRef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cat>
            <c:numRef>
              <c:f>'All financial institutions'!$A$11:$A$31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'All financial institutions'!$H$11:$H$31</c:f>
              <c:numCache>
                <c:formatCode>"£"#,##0_);[Red]\("£"#,##0\)</c:formatCode>
                <c:ptCount val="21"/>
                <c:pt idx="0">
                  <c:v>980.30799999999999</c:v>
                </c:pt>
                <c:pt idx="1">
                  <c:v>1021.205</c:v>
                </c:pt>
                <c:pt idx="2">
                  <c:v>1080.8630000000001</c:v>
                </c:pt>
                <c:pt idx="3">
                  <c:v>1120.575</c:v>
                </c:pt>
                <c:pt idx="4">
                  <c:v>1172.652</c:v>
                </c:pt>
                <c:pt idx="5">
                  <c:v>1242.4490000000001</c:v>
                </c:pt>
                <c:pt idx="6">
                  <c:v>1304.874</c:v>
                </c:pt>
                <c:pt idx="7">
                  <c:v>1379.4570000000001</c:v>
                </c:pt>
                <c:pt idx="8">
                  <c:v>1455.644</c:v>
                </c:pt>
                <c:pt idx="9">
                  <c:v>1530.89</c:v>
                </c:pt>
                <c:pt idx="10">
                  <c:v>1564.252</c:v>
                </c:pt>
                <c:pt idx="11">
                  <c:v>1519.4590000000001</c:v>
                </c:pt>
                <c:pt idx="12">
                  <c:v>1572.4390000000001</c:v>
                </c:pt>
                <c:pt idx="13">
                  <c:v>1628.2739999999999</c:v>
                </c:pt>
                <c:pt idx="14">
                  <c:v>1675.0440000000001</c:v>
                </c:pt>
                <c:pt idx="15">
                  <c:v>1739.5630000000001</c:v>
                </c:pt>
                <c:pt idx="16">
                  <c:v>1844.2950000000001</c:v>
                </c:pt>
                <c:pt idx="17">
                  <c:v>1895.8389999999999</c:v>
                </c:pt>
                <c:pt idx="18">
                  <c:v>1969.5239999999999</c:v>
                </c:pt>
                <c:pt idx="19">
                  <c:v>2040.6510000000001</c:v>
                </c:pt>
                <c:pt idx="20">
                  <c:v>2061.0575100000001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B92-42A6-8AA7-A4A78FEB4A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728384"/>
        <c:axId val="203729920"/>
      </c:lineChart>
      <c:catAx>
        <c:axId val="203728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3729920"/>
        <c:crosses val="autoZero"/>
        <c:auto val="1"/>
        <c:lblAlgn val="ctr"/>
        <c:lblOffset val="100"/>
        <c:noMultiLvlLbl val="0"/>
      </c:catAx>
      <c:valAx>
        <c:axId val="2037299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 b="1">
                    <a:solidFill>
                      <a:srgbClr val="FF0000"/>
                    </a:solidFill>
                  </a:defRPr>
                </a:pPr>
                <a:r>
                  <a:rPr lang="en-US" sz="1400" b="1" baseline="0">
                    <a:solidFill>
                      <a:srgbClr val="FF0000"/>
                    </a:solidFill>
                  </a:rPr>
                  <a:t>£ billions</a:t>
                </a:r>
                <a:endParaRPr lang="en-US" sz="1400" b="1">
                  <a:solidFill>
                    <a:srgbClr val="FF0000"/>
                  </a:solidFill>
                </a:endParaRPr>
              </a:p>
            </c:rich>
          </c:tx>
          <c:overlay val="0"/>
        </c:title>
        <c:numFmt formatCode="&quot;£&quot;#,##0;[Red]&quot;£&quot;#,##0" sourceLinked="0"/>
        <c:majorTickMark val="out"/>
        <c:minorTickMark val="none"/>
        <c:tickLblPos val="nextTo"/>
        <c:txPr>
          <a:bodyPr/>
          <a:lstStyle/>
          <a:p>
            <a:pPr>
              <a:defRPr sz="1200" baseline="0">
                <a:solidFill>
                  <a:srgbClr val="FF0000"/>
                </a:solidFill>
              </a:defRPr>
            </a:pPr>
            <a:endParaRPr lang="en-US"/>
          </a:p>
        </c:txPr>
        <c:crossAx val="203728384"/>
        <c:crosses val="autoZero"/>
        <c:crossBetween val="between"/>
      </c:valAx>
    </c:plotArea>
    <c:legend>
      <c:legendPos val="b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600" b="0" i="0" baseline="0">
                <a:effectLst/>
              </a:rPr>
              <a:t>Total money (including money created by banks) in relation to cash in circulation</a:t>
            </a:r>
            <a:endParaRPr lang="en-GB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'Money Supply'!$F$2:$F$3</c:f>
              <c:strCache>
                <c:ptCount val="2"/>
                <c:pt idx="0">
                  <c:v>Cash (notes and coins in circulation) in sterling billions [LPQVQKT / 1000]. </c:v>
                </c:pt>
              </c:strCache>
            </c:strRef>
          </c:tx>
          <c:spPr>
            <a:solidFill>
              <a:srgbClr val="C4E1FC"/>
            </a:solidFill>
            <a:ln>
              <a:noFill/>
            </a:ln>
            <a:effectLst/>
          </c:spPr>
          <c:cat>
            <c:numRef>
              <c:f>'Money Supply'!$E$4:$E$86</c:f>
              <c:numCache>
                <c:formatCode>[$-809]dd\ mmmm\ yyyy;@</c:formatCode>
                <c:ptCount val="83"/>
                <c:pt idx="0">
                  <c:v>35795</c:v>
                </c:pt>
                <c:pt idx="1">
                  <c:v>35885</c:v>
                </c:pt>
                <c:pt idx="2">
                  <c:v>35976</c:v>
                </c:pt>
                <c:pt idx="3">
                  <c:v>36068</c:v>
                </c:pt>
                <c:pt idx="4">
                  <c:v>36160</c:v>
                </c:pt>
                <c:pt idx="5">
                  <c:v>36250</c:v>
                </c:pt>
                <c:pt idx="6">
                  <c:v>36341</c:v>
                </c:pt>
                <c:pt idx="7">
                  <c:v>36433</c:v>
                </c:pt>
                <c:pt idx="8">
                  <c:v>36525</c:v>
                </c:pt>
                <c:pt idx="9">
                  <c:v>36616</c:v>
                </c:pt>
                <c:pt idx="10">
                  <c:v>36707</c:v>
                </c:pt>
                <c:pt idx="11">
                  <c:v>36799</c:v>
                </c:pt>
                <c:pt idx="12">
                  <c:v>36891</c:v>
                </c:pt>
                <c:pt idx="13">
                  <c:v>36981</c:v>
                </c:pt>
                <c:pt idx="14">
                  <c:v>37072</c:v>
                </c:pt>
                <c:pt idx="15">
                  <c:v>37164</c:v>
                </c:pt>
                <c:pt idx="16">
                  <c:v>37256</c:v>
                </c:pt>
                <c:pt idx="17">
                  <c:v>37346</c:v>
                </c:pt>
                <c:pt idx="18">
                  <c:v>37437</c:v>
                </c:pt>
                <c:pt idx="19">
                  <c:v>37529</c:v>
                </c:pt>
                <c:pt idx="20">
                  <c:v>37621</c:v>
                </c:pt>
                <c:pt idx="21">
                  <c:v>37711</c:v>
                </c:pt>
                <c:pt idx="22">
                  <c:v>37802</c:v>
                </c:pt>
                <c:pt idx="23">
                  <c:v>37894</c:v>
                </c:pt>
                <c:pt idx="24">
                  <c:v>37986</c:v>
                </c:pt>
                <c:pt idx="25">
                  <c:v>38077</c:v>
                </c:pt>
                <c:pt idx="26">
                  <c:v>38168</c:v>
                </c:pt>
                <c:pt idx="27">
                  <c:v>38260</c:v>
                </c:pt>
                <c:pt idx="28">
                  <c:v>38352</c:v>
                </c:pt>
                <c:pt idx="29">
                  <c:v>38442</c:v>
                </c:pt>
                <c:pt idx="30">
                  <c:v>38533</c:v>
                </c:pt>
                <c:pt idx="31">
                  <c:v>38625</c:v>
                </c:pt>
                <c:pt idx="32">
                  <c:v>38717</c:v>
                </c:pt>
                <c:pt idx="33">
                  <c:v>38807</c:v>
                </c:pt>
                <c:pt idx="34">
                  <c:v>38898</c:v>
                </c:pt>
                <c:pt idx="35">
                  <c:v>38990</c:v>
                </c:pt>
                <c:pt idx="36">
                  <c:v>39082</c:v>
                </c:pt>
                <c:pt idx="37">
                  <c:v>39172</c:v>
                </c:pt>
                <c:pt idx="38">
                  <c:v>39263</c:v>
                </c:pt>
                <c:pt idx="39">
                  <c:v>39355</c:v>
                </c:pt>
                <c:pt idx="40">
                  <c:v>39447</c:v>
                </c:pt>
                <c:pt idx="41">
                  <c:v>39538</c:v>
                </c:pt>
                <c:pt idx="42">
                  <c:v>39629</c:v>
                </c:pt>
                <c:pt idx="43">
                  <c:v>39721</c:v>
                </c:pt>
                <c:pt idx="44">
                  <c:v>39813</c:v>
                </c:pt>
                <c:pt idx="45">
                  <c:v>39903</c:v>
                </c:pt>
                <c:pt idx="46">
                  <c:v>39994</c:v>
                </c:pt>
                <c:pt idx="47">
                  <c:v>40086</c:v>
                </c:pt>
                <c:pt idx="48">
                  <c:v>40178</c:v>
                </c:pt>
                <c:pt idx="49">
                  <c:v>40268</c:v>
                </c:pt>
                <c:pt idx="50">
                  <c:v>40359</c:v>
                </c:pt>
                <c:pt idx="51">
                  <c:v>40451</c:v>
                </c:pt>
                <c:pt idx="52">
                  <c:v>40543</c:v>
                </c:pt>
                <c:pt idx="53">
                  <c:v>40633</c:v>
                </c:pt>
                <c:pt idx="54">
                  <c:v>40724</c:v>
                </c:pt>
                <c:pt idx="55">
                  <c:v>40816</c:v>
                </c:pt>
                <c:pt idx="56">
                  <c:v>40908</c:v>
                </c:pt>
                <c:pt idx="57">
                  <c:v>40999</c:v>
                </c:pt>
                <c:pt idx="58">
                  <c:v>41090</c:v>
                </c:pt>
                <c:pt idx="59">
                  <c:v>41182</c:v>
                </c:pt>
                <c:pt idx="60">
                  <c:v>41274</c:v>
                </c:pt>
                <c:pt idx="61">
                  <c:v>41364</c:v>
                </c:pt>
                <c:pt idx="62">
                  <c:v>41455</c:v>
                </c:pt>
                <c:pt idx="63">
                  <c:v>41547</c:v>
                </c:pt>
                <c:pt idx="64">
                  <c:v>41639</c:v>
                </c:pt>
                <c:pt idx="65">
                  <c:v>41729</c:v>
                </c:pt>
                <c:pt idx="66">
                  <c:v>41820</c:v>
                </c:pt>
                <c:pt idx="67">
                  <c:v>41912</c:v>
                </c:pt>
                <c:pt idx="68">
                  <c:v>42004</c:v>
                </c:pt>
                <c:pt idx="69">
                  <c:v>42094</c:v>
                </c:pt>
                <c:pt idx="70">
                  <c:v>42185</c:v>
                </c:pt>
                <c:pt idx="71">
                  <c:v>42277</c:v>
                </c:pt>
                <c:pt idx="72">
                  <c:v>42369</c:v>
                </c:pt>
                <c:pt idx="73">
                  <c:v>42460</c:v>
                </c:pt>
                <c:pt idx="74">
                  <c:v>42551</c:v>
                </c:pt>
                <c:pt idx="75">
                  <c:v>42643</c:v>
                </c:pt>
                <c:pt idx="76">
                  <c:v>42735</c:v>
                </c:pt>
                <c:pt idx="77">
                  <c:v>42825</c:v>
                </c:pt>
                <c:pt idx="78">
                  <c:v>42916</c:v>
                </c:pt>
                <c:pt idx="79">
                  <c:v>43008</c:v>
                </c:pt>
                <c:pt idx="80">
                  <c:v>43100</c:v>
                </c:pt>
                <c:pt idx="81">
                  <c:v>43190</c:v>
                </c:pt>
                <c:pt idx="82">
                  <c:v>43281</c:v>
                </c:pt>
              </c:numCache>
            </c:numRef>
          </c:cat>
          <c:val>
            <c:numRef>
              <c:f>'Money Supply'!$F$4:$F$86</c:f>
              <c:numCache>
                <c:formatCode>#,##0</c:formatCode>
                <c:ptCount val="83"/>
                <c:pt idx="0">
                  <c:v>22.242000000000001</c:v>
                </c:pt>
                <c:pt idx="1">
                  <c:v>21.361999999999998</c:v>
                </c:pt>
                <c:pt idx="2">
                  <c:v>21.829000000000001</c:v>
                </c:pt>
                <c:pt idx="3">
                  <c:v>22.050999999999998</c:v>
                </c:pt>
                <c:pt idx="4">
                  <c:v>23.704999999999998</c:v>
                </c:pt>
                <c:pt idx="5">
                  <c:v>23.045000000000002</c:v>
                </c:pt>
                <c:pt idx="6">
                  <c:v>23.202999999999999</c:v>
                </c:pt>
                <c:pt idx="7">
                  <c:v>23.297000000000001</c:v>
                </c:pt>
                <c:pt idx="8">
                  <c:v>26.268999999999998</c:v>
                </c:pt>
                <c:pt idx="9">
                  <c:v>25.064</c:v>
                </c:pt>
                <c:pt idx="10">
                  <c:v>25.533000000000001</c:v>
                </c:pt>
                <c:pt idx="11">
                  <c:v>26.111000000000001</c:v>
                </c:pt>
                <c:pt idx="12">
                  <c:v>28.173999999999999</c:v>
                </c:pt>
                <c:pt idx="13">
                  <c:v>26.373000000000001</c:v>
                </c:pt>
                <c:pt idx="14">
                  <c:v>27.367999999999999</c:v>
                </c:pt>
                <c:pt idx="15">
                  <c:v>28.16</c:v>
                </c:pt>
                <c:pt idx="16">
                  <c:v>30.45</c:v>
                </c:pt>
                <c:pt idx="17">
                  <c:v>29.991</c:v>
                </c:pt>
                <c:pt idx="18">
                  <c:v>29.969000000000001</c:v>
                </c:pt>
                <c:pt idx="19">
                  <c:v>29.905000000000001</c:v>
                </c:pt>
                <c:pt idx="20">
                  <c:v>31.888999999999999</c:v>
                </c:pt>
                <c:pt idx="21">
                  <c:v>31.484000000000002</c:v>
                </c:pt>
                <c:pt idx="22">
                  <c:v>32.07</c:v>
                </c:pt>
                <c:pt idx="23">
                  <c:v>32.368000000000002</c:v>
                </c:pt>
                <c:pt idx="24">
                  <c:v>34.01</c:v>
                </c:pt>
                <c:pt idx="25">
                  <c:v>33.284999999999997</c:v>
                </c:pt>
                <c:pt idx="26">
                  <c:v>33.356999999999999</c:v>
                </c:pt>
                <c:pt idx="27">
                  <c:v>34.064</c:v>
                </c:pt>
                <c:pt idx="28">
                  <c:v>36.409999999999997</c:v>
                </c:pt>
                <c:pt idx="29">
                  <c:v>35.383000000000003</c:v>
                </c:pt>
                <c:pt idx="30">
                  <c:v>35.356999999999999</c:v>
                </c:pt>
                <c:pt idx="31">
                  <c:v>36.036999999999999</c:v>
                </c:pt>
                <c:pt idx="32">
                  <c:v>38.508000000000003</c:v>
                </c:pt>
                <c:pt idx="33">
                  <c:v>38.058999999999997</c:v>
                </c:pt>
                <c:pt idx="34">
                  <c:v>38.258000000000003</c:v>
                </c:pt>
                <c:pt idx="35">
                  <c:v>38.429000000000002</c:v>
                </c:pt>
                <c:pt idx="36">
                  <c:v>40.545999999999999</c:v>
                </c:pt>
                <c:pt idx="37">
                  <c:v>39.393999999999998</c:v>
                </c:pt>
                <c:pt idx="38">
                  <c:v>40.128999999999998</c:v>
                </c:pt>
                <c:pt idx="39">
                  <c:v>40.899000000000001</c:v>
                </c:pt>
                <c:pt idx="40">
                  <c:v>43.039000000000001</c:v>
                </c:pt>
                <c:pt idx="41">
                  <c:v>42.186</c:v>
                </c:pt>
                <c:pt idx="42">
                  <c:v>42.814</c:v>
                </c:pt>
                <c:pt idx="43">
                  <c:v>42.645000000000003</c:v>
                </c:pt>
                <c:pt idx="44">
                  <c:v>46.250999999999998</c:v>
                </c:pt>
                <c:pt idx="45">
                  <c:v>46.426000000000002</c:v>
                </c:pt>
                <c:pt idx="46">
                  <c:v>46.341000000000001</c:v>
                </c:pt>
                <c:pt idx="47">
                  <c:v>47.286999999999999</c:v>
                </c:pt>
                <c:pt idx="48">
                  <c:v>50.253</c:v>
                </c:pt>
                <c:pt idx="49">
                  <c:v>50.164000000000001</c:v>
                </c:pt>
                <c:pt idx="50">
                  <c:v>50.244</c:v>
                </c:pt>
                <c:pt idx="51">
                  <c:v>49.753999999999998</c:v>
                </c:pt>
                <c:pt idx="52">
                  <c:v>52.292999999999999</c:v>
                </c:pt>
                <c:pt idx="53">
                  <c:v>51.414999999999999</c:v>
                </c:pt>
                <c:pt idx="54">
                  <c:v>52.399000000000001</c:v>
                </c:pt>
                <c:pt idx="55">
                  <c:v>53.232999999999997</c:v>
                </c:pt>
                <c:pt idx="56">
                  <c:v>55.005000000000003</c:v>
                </c:pt>
                <c:pt idx="57">
                  <c:v>54.76</c:v>
                </c:pt>
                <c:pt idx="58">
                  <c:v>55.616</c:v>
                </c:pt>
                <c:pt idx="59">
                  <c:v>55.822000000000003</c:v>
                </c:pt>
                <c:pt idx="60">
                  <c:v>57.82</c:v>
                </c:pt>
                <c:pt idx="61">
                  <c:v>57.719000000000001</c:v>
                </c:pt>
                <c:pt idx="62">
                  <c:v>58.905999999999999</c:v>
                </c:pt>
                <c:pt idx="63">
                  <c:v>59.128999999999998</c:v>
                </c:pt>
                <c:pt idx="64">
                  <c:v>60.53</c:v>
                </c:pt>
                <c:pt idx="65">
                  <c:v>59.970999999999997</c:v>
                </c:pt>
                <c:pt idx="66">
                  <c:v>61.137</c:v>
                </c:pt>
                <c:pt idx="67">
                  <c:v>61.753</c:v>
                </c:pt>
                <c:pt idx="68">
                  <c:v>63.805999999999997</c:v>
                </c:pt>
                <c:pt idx="69">
                  <c:v>63.475000000000001</c:v>
                </c:pt>
                <c:pt idx="70">
                  <c:v>64.295000000000002</c:v>
                </c:pt>
                <c:pt idx="71">
                  <c:v>65.135999999999996</c:v>
                </c:pt>
                <c:pt idx="72">
                  <c:v>67.811999999999998</c:v>
                </c:pt>
                <c:pt idx="73">
                  <c:v>67.778000000000006</c:v>
                </c:pt>
                <c:pt idx="74">
                  <c:v>68.968999999999994</c:v>
                </c:pt>
                <c:pt idx="75">
                  <c:v>71.242999999999995</c:v>
                </c:pt>
                <c:pt idx="76">
                  <c:v>74.09</c:v>
                </c:pt>
                <c:pt idx="77">
                  <c:v>73.507999999999996</c:v>
                </c:pt>
                <c:pt idx="78">
                  <c:v>74.287000000000006</c:v>
                </c:pt>
                <c:pt idx="79">
                  <c:v>74.825000000000003</c:v>
                </c:pt>
                <c:pt idx="80">
                  <c:v>74.75</c:v>
                </c:pt>
                <c:pt idx="81">
                  <c:v>73.334000000000003</c:v>
                </c:pt>
                <c:pt idx="82">
                  <c:v>73.581999999999994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BE-4FA0-8986-2BB37596C678}"/>
            </c:ext>
          </c:extLst>
        </c:ser>
        <c:ser>
          <c:idx val="1"/>
          <c:order val="1"/>
          <c:tx>
            <c:strRef>
              <c:f>'Money Supply'!$G$2:$G$3</c:f>
              <c:strCache>
                <c:ptCount val="2"/>
                <c:pt idx="0">
                  <c:v>Bank Deposits</c:v>
                </c:pt>
              </c:strCache>
            </c:strRef>
          </c:tx>
          <c:spPr>
            <a:solidFill>
              <a:srgbClr val="FCB6C2"/>
            </a:solidFill>
            <a:ln>
              <a:noFill/>
            </a:ln>
            <a:effectLst/>
          </c:spPr>
          <c:cat>
            <c:numRef>
              <c:f>'Money Supply'!$E$4:$E$86</c:f>
              <c:numCache>
                <c:formatCode>[$-809]dd\ mmmm\ yyyy;@</c:formatCode>
                <c:ptCount val="83"/>
                <c:pt idx="0">
                  <c:v>35795</c:v>
                </c:pt>
                <c:pt idx="1">
                  <c:v>35885</c:v>
                </c:pt>
                <c:pt idx="2">
                  <c:v>35976</c:v>
                </c:pt>
                <c:pt idx="3">
                  <c:v>36068</c:v>
                </c:pt>
                <c:pt idx="4">
                  <c:v>36160</c:v>
                </c:pt>
                <c:pt idx="5">
                  <c:v>36250</c:v>
                </c:pt>
                <c:pt idx="6">
                  <c:v>36341</c:v>
                </c:pt>
                <c:pt idx="7">
                  <c:v>36433</c:v>
                </c:pt>
                <c:pt idx="8">
                  <c:v>36525</c:v>
                </c:pt>
                <c:pt idx="9">
                  <c:v>36616</c:v>
                </c:pt>
                <c:pt idx="10">
                  <c:v>36707</c:v>
                </c:pt>
                <c:pt idx="11">
                  <c:v>36799</c:v>
                </c:pt>
                <c:pt idx="12">
                  <c:v>36891</c:v>
                </c:pt>
                <c:pt idx="13">
                  <c:v>36981</c:v>
                </c:pt>
                <c:pt idx="14">
                  <c:v>37072</c:v>
                </c:pt>
                <c:pt idx="15">
                  <c:v>37164</c:v>
                </c:pt>
                <c:pt idx="16">
                  <c:v>37256</c:v>
                </c:pt>
                <c:pt idx="17">
                  <c:v>37346</c:v>
                </c:pt>
                <c:pt idx="18">
                  <c:v>37437</c:v>
                </c:pt>
                <c:pt idx="19">
                  <c:v>37529</c:v>
                </c:pt>
                <c:pt idx="20">
                  <c:v>37621</c:v>
                </c:pt>
                <c:pt idx="21">
                  <c:v>37711</c:v>
                </c:pt>
                <c:pt idx="22">
                  <c:v>37802</c:v>
                </c:pt>
                <c:pt idx="23">
                  <c:v>37894</c:v>
                </c:pt>
                <c:pt idx="24">
                  <c:v>37986</c:v>
                </c:pt>
                <c:pt idx="25">
                  <c:v>38077</c:v>
                </c:pt>
                <c:pt idx="26">
                  <c:v>38168</c:v>
                </c:pt>
                <c:pt idx="27">
                  <c:v>38260</c:v>
                </c:pt>
                <c:pt idx="28">
                  <c:v>38352</c:v>
                </c:pt>
                <c:pt idx="29">
                  <c:v>38442</c:v>
                </c:pt>
                <c:pt idx="30">
                  <c:v>38533</c:v>
                </c:pt>
                <c:pt idx="31">
                  <c:v>38625</c:v>
                </c:pt>
                <c:pt idx="32">
                  <c:v>38717</c:v>
                </c:pt>
                <c:pt idx="33">
                  <c:v>38807</c:v>
                </c:pt>
                <c:pt idx="34">
                  <c:v>38898</c:v>
                </c:pt>
                <c:pt idx="35">
                  <c:v>38990</c:v>
                </c:pt>
                <c:pt idx="36">
                  <c:v>39082</c:v>
                </c:pt>
                <c:pt idx="37">
                  <c:v>39172</c:v>
                </c:pt>
                <c:pt idx="38">
                  <c:v>39263</c:v>
                </c:pt>
                <c:pt idx="39">
                  <c:v>39355</c:v>
                </c:pt>
                <c:pt idx="40">
                  <c:v>39447</c:v>
                </c:pt>
                <c:pt idx="41">
                  <c:v>39538</c:v>
                </c:pt>
                <c:pt idx="42">
                  <c:v>39629</c:v>
                </c:pt>
                <c:pt idx="43">
                  <c:v>39721</c:v>
                </c:pt>
                <c:pt idx="44">
                  <c:v>39813</c:v>
                </c:pt>
                <c:pt idx="45">
                  <c:v>39903</c:v>
                </c:pt>
                <c:pt idx="46">
                  <c:v>39994</c:v>
                </c:pt>
                <c:pt idx="47">
                  <c:v>40086</c:v>
                </c:pt>
                <c:pt idx="48">
                  <c:v>40178</c:v>
                </c:pt>
                <c:pt idx="49">
                  <c:v>40268</c:v>
                </c:pt>
                <c:pt idx="50">
                  <c:v>40359</c:v>
                </c:pt>
                <c:pt idx="51">
                  <c:v>40451</c:v>
                </c:pt>
                <c:pt idx="52">
                  <c:v>40543</c:v>
                </c:pt>
                <c:pt idx="53">
                  <c:v>40633</c:v>
                </c:pt>
                <c:pt idx="54">
                  <c:v>40724</c:v>
                </c:pt>
                <c:pt idx="55">
                  <c:v>40816</c:v>
                </c:pt>
                <c:pt idx="56">
                  <c:v>40908</c:v>
                </c:pt>
                <c:pt idx="57">
                  <c:v>40999</c:v>
                </c:pt>
                <c:pt idx="58">
                  <c:v>41090</c:v>
                </c:pt>
                <c:pt idx="59">
                  <c:v>41182</c:v>
                </c:pt>
                <c:pt idx="60">
                  <c:v>41274</c:v>
                </c:pt>
                <c:pt idx="61">
                  <c:v>41364</c:v>
                </c:pt>
                <c:pt idx="62">
                  <c:v>41455</c:v>
                </c:pt>
                <c:pt idx="63">
                  <c:v>41547</c:v>
                </c:pt>
                <c:pt idx="64">
                  <c:v>41639</c:v>
                </c:pt>
                <c:pt idx="65">
                  <c:v>41729</c:v>
                </c:pt>
                <c:pt idx="66">
                  <c:v>41820</c:v>
                </c:pt>
                <c:pt idx="67">
                  <c:v>41912</c:v>
                </c:pt>
                <c:pt idx="68">
                  <c:v>42004</c:v>
                </c:pt>
                <c:pt idx="69">
                  <c:v>42094</c:v>
                </c:pt>
                <c:pt idx="70">
                  <c:v>42185</c:v>
                </c:pt>
                <c:pt idx="71">
                  <c:v>42277</c:v>
                </c:pt>
                <c:pt idx="72">
                  <c:v>42369</c:v>
                </c:pt>
                <c:pt idx="73">
                  <c:v>42460</c:v>
                </c:pt>
                <c:pt idx="74">
                  <c:v>42551</c:v>
                </c:pt>
                <c:pt idx="75">
                  <c:v>42643</c:v>
                </c:pt>
                <c:pt idx="76">
                  <c:v>42735</c:v>
                </c:pt>
                <c:pt idx="77">
                  <c:v>42825</c:v>
                </c:pt>
                <c:pt idx="78">
                  <c:v>42916</c:v>
                </c:pt>
                <c:pt idx="79">
                  <c:v>43008</c:v>
                </c:pt>
                <c:pt idx="80">
                  <c:v>43100</c:v>
                </c:pt>
                <c:pt idx="81">
                  <c:v>43190</c:v>
                </c:pt>
                <c:pt idx="82">
                  <c:v>43281</c:v>
                </c:pt>
              </c:numCache>
            </c:numRef>
          </c:cat>
          <c:val>
            <c:numRef>
              <c:f>'Money Supply'!$G$4:$G$86</c:f>
              <c:numCache>
                <c:formatCode>#,##0</c:formatCode>
                <c:ptCount val="83"/>
                <c:pt idx="0">
                  <c:v>685.77300000000002</c:v>
                </c:pt>
                <c:pt idx="1">
                  <c:v>705.93799999999999</c:v>
                </c:pt>
                <c:pt idx="2">
                  <c:v>722.82100000000003</c:v>
                </c:pt>
                <c:pt idx="3">
                  <c:v>734.90899999999999</c:v>
                </c:pt>
                <c:pt idx="4">
                  <c:v>747.447</c:v>
                </c:pt>
                <c:pt idx="5">
                  <c:v>755.85799999999995</c:v>
                </c:pt>
                <c:pt idx="6">
                  <c:v>764.17</c:v>
                </c:pt>
                <c:pt idx="7">
                  <c:v>756.96100000000001</c:v>
                </c:pt>
                <c:pt idx="8">
                  <c:v>777.27300000000002</c:v>
                </c:pt>
                <c:pt idx="9">
                  <c:v>798.077</c:v>
                </c:pt>
                <c:pt idx="10">
                  <c:v>816.12599999999998</c:v>
                </c:pt>
                <c:pt idx="11">
                  <c:v>822.75300000000004</c:v>
                </c:pt>
                <c:pt idx="12">
                  <c:v>839.56500000000005</c:v>
                </c:pt>
                <c:pt idx="13">
                  <c:v>859.58</c:v>
                </c:pt>
                <c:pt idx="14">
                  <c:v>875.54100000000005</c:v>
                </c:pt>
                <c:pt idx="15">
                  <c:v>885.274</c:v>
                </c:pt>
                <c:pt idx="16">
                  <c:v>890.56700000000001</c:v>
                </c:pt>
                <c:pt idx="17">
                  <c:v>903.48099999999999</c:v>
                </c:pt>
                <c:pt idx="18">
                  <c:v>921.13199999999995</c:v>
                </c:pt>
                <c:pt idx="19">
                  <c:v>933.90099999999995</c:v>
                </c:pt>
                <c:pt idx="20">
                  <c:v>950.73699999999997</c:v>
                </c:pt>
                <c:pt idx="21">
                  <c:v>964.80600000000004</c:v>
                </c:pt>
                <c:pt idx="22">
                  <c:v>990.346</c:v>
                </c:pt>
                <c:pt idx="23">
                  <c:v>991.80100000000004</c:v>
                </c:pt>
                <c:pt idx="24">
                  <c:v>1019.499</c:v>
                </c:pt>
                <c:pt idx="25">
                  <c:v>1030.3820000000001</c:v>
                </c:pt>
                <c:pt idx="26">
                  <c:v>1051.329</c:v>
                </c:pt>
                <c:pt idx="27">
                  <c:v>1065.52</c:v>
                </c:pt>
                <c:pt idx="28">
                  <c:v>1094.6869999999999</c:v>
                </c:pt>
                <c:pt idx="29">
                  <c:v>1122.2449999999999</c:v>
                </c:pt>
                <c:pt idx="30">
                  <c:v>1152.4190000000001</c:v>
                </c:pt>
                <c:pt idx="31">
                  <c:v>1168.0630000000001</c:v>
                </c:pt>
                <c:pt idx="32">
                  <c:v>1204.175</c:v>
                </c:pt>
                <c:pt idx="33">
                  <c:v>1234.6130000000001</c:v>
                </c:pt>
                <c:pt idx="34">
                  <c:v>1277.33</c:v>
                </c:pt>
                <c:pt idx="35">
                  <c:v>1308.194</c:v>
                </c:pt>
                <c:pt idx="36">
                  <c:v>1330.171</c:v>
                </c:pt>
                <c:pt idx="37">
                  <c:v>1360.0340000000001</c:v>
                </c:pt>
                <c:pt idx="38">
                  <c:v>1404.048</c:v>
                </c:pt>
                <c:pt idx="39">
                  <c:v>1427.5419999999999</c:v>
                </c:pt>
                <c:pt idx="40">
                  <c:v>1448.395</c:v>
                </c:pt>
                <c:pt idx="41">
                  <c:v>1463.827</c:v>
                </c:pt>
                <c:pt idx="42">
                  <c:v>1472.894</c:v>
                </c:pt>
                <c:pt idx="43">
                  <c:v>1463.1369999999999</c:v>
                </c:pt>
                <c:pt idx="44">
                  <c:v>1479.6489999999999</c:v>
                </c:pt>
                <c:pt idx="45">
                  <c:v>1499.289</c:v>
                </c:pt>
                <c:pt idx="46">
                  <c:v>1503.068</c:v>
                </c:pt>
                <c:pt idx="47">
                  <c:v>1484.9870000000001</c:v>
                </c:pt>
                <c:pt idx="48">
                  <c:v>1489.3520000000001</c:v>
                </c:pt>
                <c:pt idx="49">
                  <c:v>1510.222</c:v>
                </c:pt>
                <c:pt idx="50">
                  <c:v>1513.7139999999999</c:v>
                </c:pt>
                <c:pt idx="51">
                  <c:v>1510.633</c:v>
                </c:pt>
                <c:pt idx="52">
                  <c:v>1518.568</c:v>
                </c:pt>
                <c:pt idx="53">
                  <c:v>1502.1030000000001</c:v>
                </c:pt>
                <c:pt idx="54">
                  <c:v>1502.2809999999999</c:v>
                </c:pt>
                <c:pt idx="55">
                  <c:v>1510.6590000000001</c:v>
                </c:pt>
                <c:pt idx="56">
                  <c:v>1505.7190000000001</c:v>
                </c:pt>
                <c:pt idx="57">
                  <c:v>1534.777</c:v>
                </c:pt>
                <c:pt idx="58">
                  <c:v>1558.125</c:v>
                </c:pt>
                <c:pt idx="59">
                  <c:v>1578.9359999999999</c:v>
                </c:pt>
                <c:pt idx="60">
                  <c:v>1583.0550000000001</c:v>
                </c:pt>
                <c:pt idx="61">
                  <c:v>1611.67</c:v>
                </c:pt>
                <c:pt idx="62">
                  <c:v>1627.2349999999999</c:v>
                </c:pt>
                <c:pt idx="63">
                  <c:v>1640.442</c:v>
                </c:pt>
                <c:pt idx="64">
                  <c:v>1653.8420000000001</c:v>
                </c:pt>
                <c:pt idx="65">
                  <c:v>1678.0050000000001</c:v>
                </c:pt>
                <c:pt idx="66">
                  <c:v>1700.7909999999999</c:v>
                </c:pt>
                <c:pt idx="67">
                  <c:v>1711.5509999999999</c:v>
                </c:pt>
                <c:pt idx="68">
                  <c:v>1727.723</c:v>
                </c:pt>
                <c:pt idx="69">
                  <c:v>1750.86</c:v>
                </c:pt>
                <c:pt idx="70">
                  <c:v>1763.2159999999999</c:v>
                </c:pt>
                <c:pt idx="71">
                  <c:v>1775.7260000000001</c:v>
                </c:pt>
                <c:pt idx="72">
                  <c:v>1797.2619999999999</c:v>
                </c:pt>
                <c:pt idx="73">
                  <c:v>1827.4480000000001</c:v>
                </c:pt>
                <c:pt idx="74">
                  <c:v>1874.886</c:v>
                </c:pt>
                <c:pt idx="75">
                  <c:v>1917.835</c:v>
                </c:pt>
                <c:pt idx="76">
                  <c:v>1930.9670000000001</c:v>
                </c:pt>
                <c:pt idx="77">
                  <c:v>1961.183</c:v>
                </c:pt>
                <c:pt idx="78">
                  <c:v>1991.364</c:v>
                </c:pt>
                <c:pt idx="79">
                  <c:v>2009.2550000000001</c:v>
                </c:pt>
                <c:pt idx="80">
                  <c:v>2030.0350000000001</c:v>
                </c:pt>
                <c:pt idx="81">
                  <c:v>2040.855</c:v>
                </c:pt>
                <c:pt idx="82">
                  <c:v>2069.2420000000002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BE-4FA0-8986-2BB37596C6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1611312"/>
        <c:axId val="571610984"/>
      </c:areaChart>
      <c:lineChart>
        <c:grouping val="standard"/>
        <c:varyColors val="0"/>
        <c:ser>
          <c:idx val="2"/>
          <c:order val="2"/>
          <c:tx>
            <c:strRef>
              <c:f>'Money Supply'!$H$2:$H$3</c:f>
              <c:strCache>
                <c:ptCount val="2"/>
                <c:pt idx="0">
                  <c:v>Quarterly amounts outstanding of UK resident monetary financial institutions' sterling M4 liabilities to Private sector excluding intermediate OFCs (in sterling billions) not seasonally adjusted [RPQB3DQ/1000]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'Money Supply'!$E$4:$E$86</c:f>
              <c:numCache>
                <c:formatCode>[$-809]dd\ mmmm\ yyyy;@</c:formatCode>
                <c:ptCount val="83"/>
                <c:pt idx="0">
                  <c:v>35795</c:v>
                </c:pt>
                <c:pt idx="1">
                  <c:v>35885</c:v>
                </c:pt>
                <c:pt idx="2">
                  <c:v>35976</c:v>
                </c:pt>
                <c:pt idx="3">
                  <c:v>36068</c:v>
                </c:pt>
                <c:pt idx="4">
                  <c:v>36160</c:v>
                </c:pt>
                <c:pt idx="5">
                  <c:v>36250</c:v>
                </c:pt>
                <c:pt idx="6">
                  <c:v>36341</c:v>
                </c:pt>
                <c:pt idx="7">
                  <c:v>36433</c:v>
                </c:pt>
                <c:pt idx="8">
                  <c:v>36525</c:v>
                </c:pt>
                <c:pt idx="9">
                  <c:v>36616</c:v>
                </c:pt>
                <c:pt idx="10">
                  <c:v>36707</c:v>
                </c:pt>
                <c:pt idx="11">
                  <c:v>36799</c:v>
                </c:pt>
                <c:pt idx="12">
                  <c:v>36891</c:v>
                </c:pt>
                <c:pt idx="13">
                  <c:v>36981</c:v>
                </c:pt>
                <c:pt idx="14">
                  <c:v>37072</c:v>
                </c:pt>
                <c:pt idx="15">
                  <c:v>37164</c:v>
                </c:pt>
                <c:pt idx="16">
                  <c:v>37256</c:v>
                </c:pt>
                <c:pt idx="17">
                  <c:v>37346</c:v>
                </c:pt>
                <c:pt idx="18">
                  <c:v>37437</c:v>
                </c:pt>
                <c:pt idx="19">
                  <c:v>37529</c:v>
                </c:pt>
                <c:pt idx="20">
                  <c:v>37621</c:v>
                </c:pt>
                <c:pt idx="21">
                  <c:v>37711</c:v>
                </c:pt>
                <c:pt idx="22">
                  <c:v>37802</c:v>
                </c:pt>
                <c:pt idx="23">
                  <c:v>37894</c:v>
                </c:pt>
                <c:pt idx="24">
                  <c:v>37986</c:v>
                </c:pt>
                <c:pt idx="25">
                  <c:v>38077</c:v>
                </c:pt>
                <c:pt idx="26">
                  <c:v>38168</c:v>
                </c:pt>
                <c:pt idx="27">
                  <c:v>38260</c:v>
                </c:pt>
                <c:pt idx="28">
                  <c:v>38352</c:v>
                </c:pt>
                <c:pt idx="29">
                  <c:v>38442</c:v>
                </c:pt>
                <c:pt idx="30">
                  <c:v>38533</c:v>
                </c:pt>
                <c:pt idx="31">
                  <c:v>38625</c:v>
                </c:pt>
                <c:pt idx="32">
                  <c:v>38717</c:v>
                </c:pt>
                <c:pt idx="33">
                  <c:v>38807</c:v>
                </c:pt>
                <c:pt idx="34">
                  <c:v>38898</c:v>
                </c:pt>
                <c:pt idx="35">
                  <c:v>38990</c:v>
                </c:pt>
                <c:pt idx="36">
                  <c:v>39082</c:v>
                </c:pt>
                <c:pt idx="37">
                  <c:v>39172</c:v>
                </c:pt>
                <c:pt idx="38">
                  <c:v>39263</c:v>
                </c:pt>
                <c:pt idx="39">
                  <c:v>39355</c:v>
                </c:pt>
                <c:pt idx="40">
                  <c:v>39447</c:v>
                </c:pt>
                <c:pt idx="41">
                  <c:v>39538</c:v>
                </c:pt>
                <c:pt idx="42">
                  <c:v>39629</c:v>
                </c:pt>
                <c:pt idx="43">
                  <c:v>39721</c:v>
                </c:pt>
                <c:pt idx="44">
                  <c:v>39813</c:v>
                </c:pt>
                <c:pt idx="45">
                  <c:v>39903</c:v>
                </c:pt>
                <c:pt idx="46">
                  <c:v>39994</c:v>
                </c:pt>
                <c:pt idx="47">
                  <c:v>40086</c:v>
                </c:pt>
                <c:pt idx="48">
                  <c:v>40178</c:v>
                </c:pt>
                <c:pt idx="49">
                  <c:v>40268</c:v>
                </c:pt>
                <c:pt idx="50">
                  <c:v>40359</c:v>
                </c:pt>
                <c:pt idx="51">
                  <c:v>40451</c:v>
                </c:pt>
                <c:pt idx="52">
                  <c:v>40543</c:v>
                </c:pt>
                <c:pt idx="53">
                  <c:v>40633</c:v>
                </c:pt>
                <c:pt idx="54">
                  <c:v>40724</c:v>
                </c:pt>
                <c:pt idx="55">
                  <c:v>40816</c:v>
                </c:pt>
                <c:pt idx="56">
                  <c:v>40908</c:v>
                </c:pt>
                <c:pt idx="57">
                  <c:v>40999</c:v>
                </c:pt>
                <c:pt idx="58">
                  <c:v>41090</c:v>
                </c:pt>
                <c:pt idx="59">
                  <c:v>41182</c:v>
                </c:pt>
                <c:pt idx="60">
                  <c:v>41274</c:v>
                </c:pt>
                <c:pt idx="61">
                  <c:v>41364</c:v>
                </c:pt>
                <c:pt idx="62">
                  <c:v>41455</c:v>
                </c:pt>
                <c:pt idx="63">
                  <c:v>41547</c:v>
                </c:pt>
                <c:pt idx="64">
                  <c:v>41639</c:v>
                </c:pt>
                <c:pt idx="65">
                  <c:v>41729</c:v>
                </c:pt>
                <c:pt idx="66">
                  <c:v>41820</c:v>
                </c:pt>
                <c:pt idx="67">
                  <c:v>41912</c:v>
                </c:pt>
                <c:pt idx="68">
                  <c:v>42004</c:v>
                </c:pt>
                <c:pt idx="69">
                  <c:v>42094</c:v>
                </c:pt>
                <c:pt idx="70">
                  <c:v>42185</c:v>
                </c:pt>
                <c:pt idx="71">
                  <c:v>42277</c:v>
                </c:pt>
                <c:pt idx="72">
                  <c:v>42369</c:v>
                </c:pt>
                <c:pt idx="73">
                  <c:v>42460</c:v>
                </c:pt>
                <c:pt idx="74">
                  <c:v>42551</c:v>
                </c:pt>
                <c:pt idx="75">
                  <c:v>42643</c:v>
                </c:pt>
                <c:pt idx="76">
                  <c:v>42735</c:v>
                </c:pt>
                <c:pt idx="77">
                  <c:v>42825</c:v>
                </c:pt>
                <c:pt idx="78">
                  <c:v>42916</c:v>
                </c:pt>
                <c:pt idx="79">
                  <c:v>43008</c:v>
                </c:pt>
                <c:pt idx="80">
                  <c:v>43100</c:v>
                </c:pt>
                <c:pt idx="81">
                  <c:v>43190</c:v>
                </c:pt>
                <c:pt idx="82">
                  <c:v>43281</c:v>
                </c:pt>
              </c:numCache>
            </c:numRef>
          </c:cat>
          <c:val>
            <c:numRef>
              <c:f>'Money Supply'!$H$4:$H$86</c:f>
              <c:numCache>
                <c:formatCode>#,##0</c:formatCode>
                <c:ptCount val="83"/>
                <c:pt idx="0">
                  <c:v>708.01499999999999</c:v>
                </c:pt>
                <c:pt idx="1">
                  <c:v>727.3</c:v>
                </c:pt>
                <c:pt idx="2">
                  <c:v>744.65</c:v>
                </c:pt>
                <c:pt idx="3">
                  <c:v>756.96</c:v>
                </c:pt>
                <c:pt idx="4">
                  <c:v>771.15200000000004</c:v>
                </c:pt>
                <c:pt idx="5">
                  <c:v>778.90300000000002</c:v>
                </c:pt>
                <c:pt idx="6">
                  <c:v>787.37300000000005</c:v>
                </c:pt>
                <c:pt idx="7">
                  <c:v>780.25800000000004</c:v>
                </c:pt>
                <c:pt idx="8">
                  <c:v>803.54200000000003</c:v>
                </c:pt>
                <c:pt idx="9">
                  <c:v>823.14099999999996</c:v>
                </c:pt>
                <c:pt idx="10">
                  <c:v>841.65899999999999</c:v>
                </c:pt>
                <c:pt idx="11">
                  <c:v>848.86400000000003</c:v>
                </c:pt>
                <c:pt idx="12">
                  <c:v>867.73900000000003</c:v>
                </c:pt>
                <c:pt idx="13">
                  <c:v>885.95299999999997</c:v>
                </c:pt>
                <c:pt idx="14">
                  <c:v>902.90899999999999</c:v>
                </c:pt>
                <c:pt idx="15">
                  <c:v>913.43399999999997</c:v>
                </c:pt>
                <c:pt idx="16">
                  <c:v>921.01700000000005</c:v>
                </c:pt>
                <c:pt idx="17">
                  <c:v>933.47199999999998</c:v>
                </c:pt>
                <c:pt idx="18">
                  <c:v>951.101</c:v>
                </c:pt>
                <c:pt idx="19">
                  <c:v>963.80600000000004</c:v>
                </c:pt>
                <c:pt idx="20">
                  <c:v>982.62599999999998</c:v>
                </c:pt>
                <c:pt idx="21">
                  <c:v>996.29</c:v>
                </c:pt>
                <c:pt idx="22">
                  <c:v>1022.4160000000001</c:v>
                </c:pt>
                <c:pt idx="23">
                  <c:v>1024.1690000000001</c:v>
                </c:pt>
                <c:pt idx="24">
                  <c:v>1053.509</c:v>
                </c:pt>
                <c:pt idx="25">
                  <c:v>1063.6669999999999</c:v>
                </c:pt>
                <c:pt idx="26">
                  <c:v>1084.6859999999999</c:v>
                </c:pt>
                <c:pt idx="27">
                  <c:v>1099.5840000000001</c:v>
                </c:pt>
                <c:pt idx="28">
                  <c:v>1131.097</c:v>
                </c:pt>
                <c:pt idx="29">
                  <c:v>1157.6279999999999</c:v>
                </c:pt>
                <c:pt idx="30">
                  <c:v>1187.7760000000001</c:v>
                </c:pt>
                <c:pt idx="31">
                  <c:v>1204.0999999999999</c:v>
                </c:pt>
                <c:pt idx="32">
                  <c:v>1242.683</c:v>
                </c:pt>
                <c:pt idx="33">
                  <c:v>1272.672</c:v>
                </c:pt>
                <c:pt idx="34">
                  <c:v>1315.588</c:v>
                </c:pt>
                <c:pt idx="35">
                  <c:v>1346.623</c:v>
                </c:pt>
                <c:pt idx="36">
                  <c:v>1370.7170000000001</c:v>
                </c:pt>
                <c:pt idx="37">
                  <c:v>1399.4280000000001</c:v>
                </c:pt>
                <c:pt idx="38">
                  <c:v>1444.1769999999999</c:v>
                </c:pt>
                <c:pt idx="39">
                  <c:v>1468.441</c:v>
                </c:pt>
                <c:pt idx="40">
                  <c:v>1491.434</c:v>
                </c:pt>
                <c:pt idx="41">
                  <c:v>1506.0129999999999</c:v>
                </c:pt>
                <c:pt idx="42">
                  <c:v>1515.7080000000001</c:v>
                </c:pt>
                <c:pt idx="43">
                  <c:v>1505.7819999999999</c:v>
                </c:pt>
                <c:pt idx="44">
                  <c:v>1525.9</c:v>
                </c:pt>
                <c:pt idx="45">
                  <c:v>1545.7149999999999</c:v>
                </c:pt>
                <c:pt idx="46">
                  <c:v>1549.4090000000001</c:v>
                </c:pt>
                <c:pt idx="47">
                  <c:v>1532.2739999999999</c:v>
                </c:pt>
                <c:pt idx="48">
                  <c:v>1539.605</c:v>
                </c:pt>
                <c:pt idx="49">
                  <c:v>1560.386</c:v>
                </c:pt>
                <c:pt idx="50">
                  <c:v>1563.9580000000001</c:v>
                </c:pt>
                <c:pt idx="51">
                  <c:v>1560.3869999999999</c:v>
                </c:pt>
                <c:pt idx="52">
                  <c:v>1570.8610000000001</c:v>
                </c:pt>
                <c:pt idx="53">
                  <c:v>1553.518</c:v>
                </c:pt>
                <c:pt idx="54">
                  <c:v>1554.68</c:v>
                </c:pt>
                <c:pt idx="55">
                  <c:v>1563.8920000000001</c:v>
                </c:pt>
                <c:pt idx="56">
                  <c:v>1560.7239999999999</c:v>
                </c:pt>
                <c:pt idx="57">
                  <c:v>1589.537</c:v>
                </c:pt>
                <c:pt idx="58">
                  <c:v>1613.741</c:v>
                </c:pt>
                <c:pt idx="59">
                  <c:v>1634.758</c:v>
                </c:pt>
                <c:pt idx="60">
                  <c:v>1640.875</c:v>
                </c:pt>
                <c:pt idx="61">
                  <c:v>1669.3889999999999</c:v>
                </c:pt>
                <c:pt idx="62">
                  <c:v>1686.1410000000001</c:v>
                </c:pt>
                <c:pt idx="63">
                  <c:v>1699.5709999999999</c:v>
                </c:pt>
                <c:pt idx="64">
                  <c:v>1714.3720000000001</c:v>
                </c:pt>
                <c:pt idx="65">
                  <c:v>1737.9760000000001</c:v>
                </c:pt>
                <c:pt idx="66">
                  <c:v>1761.9280000000001</c:v>
                </c:pt>
                <c:pt idx="67">
                  <c:v>1773.3040000000001</c:v>
                </c:pt>
                <c:pt idx="68">
                  <c:v>1791.529</c:v>
                </c:pt>
                <c:pt idx="69">
                  <c:v>1814.335</c:v>
                </c:pt>
                <c:pt idx="70">
                  <c:v>1827.511</c:v>
                </c:pt>
                <c:pt idx="71">
                  <c:v>1840.8620000000001</c:v>
                </c:pt>
                <c:pt idx="72">
                  <c:v>1865.0740000000001</c:v>
                </c:pt>
                <c:pt idx="73">
                  <c:v>1895.2260000000001</c:v>
                </c:pt>
                <c:pt idx="74">
                  <c:v>1943.855</c:v>
                </c:pt>
                <c:pt idx="75">
                  <c:v>1989.078</c:v>
                </c:pt>
                <c:pt idx="76">
                  <c:v>2005.057</c:v>
                </c:pt>
                <c:pt idx="77">
                  <c:v>2034.691</c:v>
                </c:pt>
                <c:pt idx="78">
                  <c:v>2065.6509999999998</c:v>
                </c:pt>
                <c:pt idx="79">
                  <c:v>2084.08</c:v>
                </c:pt>
                <c:pt idx="80">
                  <c:v>2104.7849999999999</c:v>
                </c:pt>
                <c:pt idx="81">
                  <c:v>2114.1889999999999</c:v>
                </c:pt>
                <c:pt idx="82">
                  <c:v>2142.8240000000001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BE-4FA0-8986-2BB37596C6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1611312"/>
        <c:axId val="571610984"/>
      </c:lineChart>
      <c:dateAx>
        <c:axId val="571611312"/>
        <c:scaling>
          <c:orientation val="minMax"/>
        </c:scaling>
        <c:delete val="0"/>
        <c:axPos val="b"/>
        <c:numFmt formatCode="[$-809]dd\ mmmm\ yy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1610984"/>
        <c:crosses val="autoZero"/>
        <c:auto val="1"/>
        <c:lblOffset val="100"/>
        <c:baseTimeUnit val="months"/>
      </c:dateAx>
      <c:valAx>
        <c:axId val="571610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£ billions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161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1454713412220117E-2"/>
          <c:y val="0.83872623136526669"/>
          <c:w val="0.83709057317555979"/>
          <c:h val="0.143569759112206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'Money Supply'!$L$3</c:f>
              <c:strCache>
                <c:ptCount val="1"/>
                <c:pt idx="0">
                  <c:v>Growth in bank deposits during year as a percentage of the money supply at the beginning of the year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'Money Supply'!$K$4:$K$23</c:f>
              <c:numCache>
                <c:formatCode>General</c:formatCode>
                <c:ptCount val="2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'Money Supply'!$L$4:$L$23</c:f>
              <c:numCache>
                <c:formatCode>0.0%</c:formatCode>
                <c:ptCount val="20"/>
                <c:pt idx="0">
                  <c:v>8.7108323976186952E-2</c:v>
                </c:pt>
                <c:pt idx="1">
                  <c:v>3.867719982571529E-2</c:v>
                </c:pt>
                <c:pt idx="2">
                  <c:v>7.7521772352907498E-2</c:v>
                </c:pt>
                <c:pt idx="3">
                  <c:v>5.8775737865879023E-2</c:v>
                </c:pt>
                <c:pt idx="4">
                  <c:v>6.5329955907437107E-2</c:v>
                </c:pt>
                <c:pt idx="5">
                  <c:v>6.9977794196367696E-2</c:v>
                </c:pt>
                <c:pt idx="6">
                  <c:v>7.1369110278127673E-2</c:v>
                </c:pt>
                <c:pt idx="7">
                  <c:v>9.6798064180171992E-2</c:v>
                </c:pt>
                <c:pt idx="8">
                  <c:v>0.10139029824983524</c:v>
                </c:pt>
                <c:pt idx="9">
                  <c:v>8.6249751042702466E-2</c:v>
                </c:pt>
                <c:pt idx="10">
                  <c:v>2.095567085100648E-2</c:v>
                </c:pt>
                <c:pt idx="11">
                  <c:v>6.3588701749787008E-3</c:v>
                </c:pt>
                <c:pt idx="12">
                  <c:v>1.8976295868096037E-2</c:v>
                </c:pt>
                <c:pt idx="13">
                  <c:v>-8.179590683071258E-3</c:v>
                </c:pt>
                <c:pt idx="14">
                  <c:v>4.9551362060172077E-2</c:v>
                </c:pt>
                <c:pt idx="15">
                  <c:v>4.3139788222747007E-2</c:v>
                </c:pt>
                <c:pt idx="16">
                  <c:v>4.309508088092899E-2</c:v>
                </c:pt>
                <c:pt idx="17">
                  <c:v>3.8815447586949471E-2</c:v>
                </c:pt>
                <c:pt idx="18">
                  <c:v>7.1688844517697414E-2</c:v>
                </c:pt>
                <c:pt idx="19">
                  <c:v>4.9409069168607177E-2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71-4510-A4DF-FB636A6E5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8928080"/>
        <c:axId val="438929720"/>
      </c:lineChart>
      <c:catAx>
        <c:axId val="43892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929720"/>
        <c:crosses val="autoZero"/>
        <c:auto val="1"/>
        <c:lblAlgn val="ctr"/>
        <c:lblOffset val="100"/>
        <c:noMultiLvlLbl val="0"/>
      </c:catAx>
      <c:valAx>
        <c:axId val="438929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92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600" b="0" i="0" baseline="0">
                <a:effectLst/>
              </a:rPr>
              <a:t>Total money (including money created by banks) in relation to cash in circulation</a:t>
            </a:r>
            <a:endParaRPr lang="en-GB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'Money Supply'!$F$2:$F$3</c:f>
              <c:strCache>
                <c:ptCount val="2"/>
                <c:pt idx="0">
                  <c:v>Cash (notes and coins in circulation) in sterling billions [LPQVQKT / 1000]. </c:v>
                </c:pt>
              </c:strCache>
            </c:strRef>
          </c:tx>
          <c:spPr>
            <a:solidFill>
              <a:srgbClr val="C4E1FC"/>
            </a:solidFill>
            <a:ln>
              <a:noFill/>
            </a:ln>
            <a:effectLst/>
          </c:spPr>
          <c:cat>
            <c:numRef>
              <c:f>'Money Supply'!$E$4:$E$86</c:f>
              <c:numCache>
                <c:formatCode>[$-809]dd\ mmmm\ yyyy;@</c:formatCode>
                <c:ptCount val="83"/>
                <c:pt idx="0">
                  <c:v>35795</c:v>
                </c:pt>
                <c:pt idx="1">
                  <c:v>35885</c:v>
                </c:pt>
                <c:pt idx="2">
                  <c:v>35976</c:v>
                </c:pt>
                <c:pt idx="3">
                  <c:v>36068</c:v>
                </c:pt>
                <c:pt idx="4">
                  <c:v>36160</c:v>
                </c:pt>
                <c:pt idx="5">
                  <c:v>36250</c:v>
                </c:pt>
                <c:pt idx="6">
                  <c:v>36341</c:v>
                </c:pt>
                <c:pt idx="7">
                  <c:v>36433</c:v>
                </c:pt>
                <c:pt idx="8">
                  <c:v>36525</c:v>
                </c:pt>
                <c:pt idx="9">
                  <c:v>36616</c:v>
                </c:pt>
                <c:pt idx="10">
                  <c:v>36707</c:v>
                </c:pt>
                <c:pt idx="11">
                  <c:v>36799</c:v>
                </c:pt>
                <c:pt idx="12">
                  <c:v>36891</c:v>
                </c:pt>
                <c:pt idx="13">
                  <c:v>36981</c:v>
                </c:pt>
                <c:pt idx="14">
                  <c:v>37072</c:v>
                </c:pt>
                <c:pt idx="15">
                  <c:v>37164</c:v>
                </c:pt>
                <c:pt idx="16">
                  <c:v>37256</c:v>
                </c:pt>
                <c:pt idx="17">
                  <c:v>37346</c:v>
                </c:pt>
                <c:pt idx="18">
                  <c:v>37437</c:v>
                </c:pt>
                <c:pt idx="19">
                  <c:v>37529</c:v>
                </c:pt>
                <c:pt idx="20">
                  <c:v>37621</c:v>
                </c:pt>
                <c:pt idx="21">
                  <c:v>37711</c:v>
                </c:pt>
                <c:pt idx="22">
                  <c:v>37802</c:v>
                </c:pt>
                <c:pt idx="23">
                  <c:v>37894</c:v>
                </c:pt>
                <c:pt idx="24">
                  <c:v>37986</c:v>
                </c:pt>
                <c:pt idx="25">
                  <c:v>38077</c:v>
                </c:pt>
                <c:pt idx="26">
                  <c:v>38168</c:v>
                </c:pt>
                <c:pt idx="27">
                  <c:v>38260</c:v>
                </c:pt>
                <c:pt idx="28">
                  <c:v>38352</c:v>
                </c:pt>
                <c:pt idx="29">
                  <c:v>38442</c:v>
                </c:pt>
                <c:pt idx="30">
                  <c:v>38533</c:v>
                </c:pt>
                <c:pt idx="31">
                  <c:v>38625</c:v>
                </c:pt>
                <c:pt idx="32">
                  <c:v>38717</c:v>
                </c:pt>
                <c:pt idx="33">
                  <c:v>38807</c:v>
                </c:pt>
                <c:pt idx="34">
                  <c:v>38898</c:v>
                </c:pt>
                <c:pt idx="35">
                  <c:v>38990</c:v>
                </c:pt>
                <c:pt idx="36">
                  <c:v>39082</c:v>
                </c:pt>
                <c:pt idx="37">
                  <c:v>39172</c:v>
                </c:pt>
                <c:pt idx="38">
                  <c:v>39263</c:v>
                </c:pt>
                <c:pt idx="39">
                  <c:v>39355</c:v>
                </c:pt>
                <c:pt idx="40">
                  <c:v>39447</c:v>
                </c:pt>
                <c:pt idx="41">
                  <c:v>39538</c:v>
                </c:pt>
                <c:pt idx="42">
                  <c:v>39629</c:v>
                </c:pt>
                <c:pt idx="43">
                  <c:v>39721</c:v>
                </c:pt>
                <c:pt idx="44">
                  <c:v>39813</c:v>
                </c:pt>
                <c:pt idx="45">
                  <c:v>39903</c:v>
                </c:pt>
                <c:pt idx="46">
                  <c:v>39994</c:v>
                </c:pt>
                <c:pt idx="47">
                  <c:v>40086</c:v>
                </c:pt>
                <c:pt idx="48">
                  <c:v>40178</c:v>
                </c:pt>
                <c:pt idx="49">
                  <c:v>40268</c:v>
                </c:pt>
                <c:pt idx="50">
                  <c:v>40359</c:v>
                </c:pt>
                <c:pt idx="51">
                  <c:v>40451</c:v>
                </c:pt>
                <c:pt idx="52">
                  <c:v>40543</c:v>
                </c:pt>
                <c:pt idx="53">
                  <c:v>40633</c:v>
                </c:pt>
                <c:pt idx="54">
                  <c:v>40724</c:v>
                </c:pt>
                <c:pt idx="55">
                  <c:v>40816</c:v>
                </c:pt>
                <c:pt idx="56">
                  <c:v>40908</c:v>
                </c:pt>
                <c:pt idx="57">
                  <c:v>40999</c:v>
                </c:pt>
                <c:pt idx="58">
                  <c:v>41090</c:v>
                </c:pt>
                <c:pt idx="59">
                  <c:v>41182</c:v>
                </c:pt>
                <c:pt idx="60">
                  <c:v>41274</c:v>
                </c:pt>
                <c:pt idx="61">
                  <c:v>41364</c:v>
                </c:pt>
                <c:pt idx="62">
                  <c:v>41455</c:v>
                </c:pt>
                <c:pt idx="63">
                  <c:v>41547</c:v>
                </c:pt>
                <c:pt idx="64">
                  <c:v>41639</c:v>
                </c:pt>
                <c:pt idx="65">
                  <c:v>41729</c:v>
                </c:pt>
                <c:pt idx="66">
                  <c:v>41820</c:v>
                </c:pt>
                <c:pt idx="67">
                  <c:v>41912</c:v>
                </c:pt>
                <c:pt idx="68">
                  <c:v>42004</c:v>
                </c:pt>
                <c:pt idx="69">
                  <c:v>42094</c:v>
                </c:pt>
                <c:pt idx="70">
                  <c:v>42185</c:v>
                </c:pt>
                <c:pt idx="71">
                  <c:v>42277</c:v>
                </c:pt>
                <c:pt idx="72">
                  <c:v>42369</c:v>
                </c:pt>
                <c:pt idx="73">
                  <c:v>42460</c:v>
                </c:pt>
                <c:pt idx="74">
                  <c:v>42551</c:v>
                </c:pt>
                <c:pt idx="75">
                  <c:v>42643</c:v>
                </c:pt>
                <c:pt idx="76">
                  <c:v>42735</c:v>
                </c:pt>
                <c:pt idx="77">
                  <c:v>42825</c:v>
                </c:pt>
                <c:pt idx="78">
                  <c:v>42916</c:v>
                </c:pt>
                <c:pt idx="79">
                  <c:v>43008</c:v>
                </c:pt>
                <c:pt idx="80">
                  <c:v>43100</c:v>
                </c:pt>
                <c:pt idx="81">
                  <c:v>43190</c:v>
                </c:pt>
                <c:pt idx="82">
                  <c:v>43281</c:v>
                </c:pt>
              </c:numCache>
            </c:numRef>
          </c:cat>
          <c:val>
            <c:numRef>
              <c:f>'Money Supply'!$F$4:$F$86</c:f>
              <c:numCache>
                <c:formatCode>#,##0</c:formatCode>
                <c:ptCount val="83"/>
                <c:pt idx="0">
                  <c:v>22.242000000000001</c:v>
                </c:pt>
                <c:pt idx="1">
                  <c:v>21.361999999999998</c:v>
                </c:pt>
                <c:pt idx="2">
                  <c:v>21.829000000000001</c:v>
                </c:pt>
                <c:pt idx="3">
                  <c:v>22.050999999999998</c:v>
                </c:pt>
                <c:pt idx="4">
                  <c:v>23.704999999999998</c:v>
                </c:pt>
                <c:pt idx="5">
                  <c:v>23.045000000000002</c:v>
                </c:pt>
                <c:pt idx="6">
                  <c:v>23.202999999999999</c:v>
                </c:pt>
                <c:pt idx="7">
                  <c:v>23.297000000000001</c:v>
                </c:pt>
                <c:pt idx="8">
                  <c:v>26.268999999999998</c:v>
                </c:pt>
                <c:pt idx="9">
                  <c:v>25.064</c:v>
                </c:pt>
                <c:pt idx="10">
                  <c:v>25.533000000000001</c:v>
                </c:pt>
                <c:pt idx="11">
                  <c:v>26.111000000000001</c:v>
                </c:pt>
                <c:pt idx="12">
                  <c:v>28.173999999999999</c:v>
                </c:pt>
                <c:pt idx="13">
                  <c:v>26.373000000000001</c:v>
                </c:pt>
                <c:pt idx="14">
                  <c:v>27.367999999999999</c:v>
                </c:pt>
                <c:pt idx="15">
                  <c:v>28.16</c:v>
                </c:pt>
                <c:pt idx="16">
                  <c:v>30.45</c:v>
                </c:pt>
                <c:pt idx="17">
                  <c:v>29.991</c:v>
                </c:pt>
                <c:pt idx="18">
                  <c:v>29.969000000000001</c:v>
                </c:pt>
                <c:pt idx="19">
                  <c:v>29.905000000000001</c:v>
                </c:pt>
                <c:pt idx="20">
                  <c:v>31.888999999999999</c:v>
                </c:pt>
                <c:pt idx="21">
                  <c:v>31.484000000000002</c:v>
                </c:pt>
                <c:pt idx="22">
                  <c:v>32.07</c:v>
                </c:pt>
                <c:pt idx="23">
                  <c:v>32.368000000000002</c:v>
                </c:pt>
                <c:pt idx="24">
                  <c:v>34.01</c:v>
                </c:pt>
                <c:pt idx="25">
                  <c:v>33.284999999999997</c:v>
                </c:pt>
                <c:pt idx="26">
                  <c:v>33.356999999999999</c:v>
                </c:pt>
                <c:pt idx="27">
                  <c:v>34.064</c:v>
                </c:pt>
                <c:pt idx="28">
                  <c:v>36.409999999999997</c:v>
                </c:pt>
                <c:pt idx="29">
                  <c:v>35.383000000000003</c:v>
                </c:pt>
                <c:pt idx="30">
                  <c:v>35.356999999999999</c:v>
                </c:pt>
                <c:pt idx="31">
                  <c:v>36.036999999999999</c:v>
                </c:pt>
                <c:pt idx="32">
                  <c:v>38.508000000000003</c:v>
                </c:pt>
                <c:pt idx="33">
                  <c:v>38.058999999999997</c:v>
                </c:pt>
                <c:pt idx="34">
                  <c:v>38.258000000000003</c:v>
                </c:pt>
                <c:pt idx="35">
                  <c:v>38.429000000000002</c:v>
                </c:pt>
                <c:pt idx="36">
                  <c:v>40.545999999999999</c:v>
                </c:pt>
                <c:pt idx="37">
                  <c:v>39.393999999999998</c:v>
                </c:pt>
                <c:pt idx="38">
                  <c:v>40.128999999999998</c:v>
                </c:pt>
                <c:pt idx="39">
                  <c:v>40.899000000000001</c:v>
                </c:pt>
                <c:pt idx="40">
                  <c:v>43.039000000000001</c:v>
                </c:pt>
                <c:pt idx="41">
                  <c:v>42.186</c:v>
                </c:pt>
                <c:pt idx="42">
                  <c:v>42.814</c:v>
                </c:pt>
                <c:pt idx="43">
                  <c:v>42.645000000000003</c:v>
                </c:pt>
                <c:pt idx="44">
                  <c:v>46.250999999999998</c:v>
                </c:pt>
                <c:pt idx="45">
                  <c:v>46.426000000000002</c:v>
                </c:pt>
                <c:pt idx="46">
                  <c:v>46.341000000000001</c:v>
                </c:pt>
                <c:pt idx="47">
                  <c:v>47.286999999999999</c:v>
                </c:pt>
                <c:pt idx="48">
                  <c:v>50.253</c:v>
                </c:pt>
                <c:pt idx="49">
                  <c:v>50.164000000000001</c:v>
                </c:pt>
                <c:pt idx="50">
                  <c:v>50.244</c:v>
                </c:pt>
                <c:pt idx="51">
                  <c:v>49.753999999999998</c:v>
                </c:pt>
                <c:pt idx="52">
                  <c:v>52.292999999999999</c:v>
                </c:pt>
                <c:pt idx="53">
                  <c:v>51.414999999999999</c:v>
                </c:pt>
                <c:pt idx="54">
                  <c:v>52.399000000000001</c:v>
                </c:pt>
                <c:pt idx="55">
                  <c:v>53.232999999999997</c:v>
                </c:pt>
                <c:pt idx="56">
                  <c:v>55.005000000000003</c:v>
                </c:pt>
                <c:pt idx="57">
                  <c:v>54.76</c:v>
                </c:pt>
                <c:pt idx="58">
                  <c:v>55.616</c:v>
                </c:pt>
                <c:pt idx="59">
                  <c:v>55.822000000000003</c:v>
                </c:pt>
                <c:pt idx="60">
                  <c:v>57.82</c:v>
                </c:pt>
                <c:pt idx="61">
                  <c:v>57.719000000000001</c:v>
                </c:pt>
                <c:pt idx="62">
                  <c:v>58.905999999999999</c:v>
                </c:pt>
                <c:pt idx="63">
                  <c:v>59.128999999999998</c:v>
                </c:pt>
                <c:pt idx="64">
                  <c:v>60.53</c:v>
                </c:pt>
                <c:pt idx="65">
                  <c:v>59.970999999999997</c:v>
                </c:pt>
                <c:pt idx="66">
                  <c:v>61.137</c:v>
                </c:pt>
                <c:pt idx="67">
                  <c:v>61.753</c:v>
                </c:pt>
                <c:pt idx="68">
                  <c:v>63.805999999999997</c:v>
                </c:pt>
                <c:pt idx="69">
                  <c:v>63.475000000000001</c:v>
                </c:pt>
                <c:pt idx="70">
                  <c:v>64.295000000000002</c:v>
                </c:pt>
                <c:pt idx="71">
                  <c:v>65.135999999999996</c:v>
                </c:pt>
                <c:pt idx="72">
                  <c:v>67.811999999999998</c:v>
                </c:pt>
                <c:pt idx="73">
                  <c:v>67.778000000000006</c:v>
                </c:pt>
                <c:pt idx="74">
                  <c:v>68.968999999999994</c:v>
                </c:pt>
                <c:pt idx="75">
                  <c:v>71.242999999999995</c:v>
                </c:pt>
                <c:pt idx="76">
                  <c:v>74.09</c:v>
                </c:pt>
                <c:pt idx="77">
                  <c:v>73.507999999999996</c:v>
                </c:pt>
                <c:pt idx="78">
                  <c:v>74.287000000000006</c:v>
                </c:pt>
                <c:pt idx="79">
                  <c:v>74.825000000000003</c:v>
                </c:pt>
                <c:pt idx="80">
                  <c:v>74.75</c:v>
                </c:pt>
                <c:pt idx="81">
                  <c:v>73.334000000000003</c:v>
                </c:pt>
                <c:pt idx="82">
                  <c:v>73.581999999999994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86-4B03-818A-8A021F2C1201}"/>
            </c:ext>
          </c:extLst>
        </c:ser>
        <c:ser>
          <c:idx val="1"/>
          <c:order val="1"/>
          <c:tx>
            <c:strRef>
              <c:f>'Money Supply'!$G$2:$G$3</c:f>
              <c:strCache>
                <c:ptCount val="2"/>
                <c:pt idx="0">
                  <c:v>Bank Deposits</c:v>
                </c:pt>
              </c:strCache>
            </c:strRef>
          </c:tx>
          <c:spPr>
            <a:solidFill>
              <a:srgbClr val="FCB6C2"/>
            </a:solidFill>
            <a:ln>
              <a:noFill/>
            </a:ln>
            <a:effectLst/>
          </c:spPr>
          <c:cat>
            <c:numRef>
              <c:f>'Money Supply'!$E$4:$E$86</c:f>
              <c:numCache>
                <c:formatCode>[$-809]dd\ mmmm\ yyyy;@</c:formatCode>
                <c:ptCount val="83"/>
                <c:pt idx="0">
                  <c:v>35795</c:v>
                </c:pt>
                <c:pt idx="1">
                  <c:v>35885</c:v>
                </c:pt>
                <c:pt idx="2">
                  <c:v>35976</c:v>
                </c:pt>
                <c:pt idx="3">
                  <c:v>36068</c:v>
                </c:pt>
                <c:pt idx="4">
                  <c:v>36160</c:v>
                </c:pt>
                <c:pt idx="5">
                  <c:v>36250</c:v>
                </c:pt>
                <c:pt idx="6">
                  <c:v>36341</c:v>
                </c:pt>
                <c:pt idx="7">
                  <c:v>36433</c:v>
                </c:pt>
                <c:pt idx="8">
                  <c:v>36525</c:v>
                </c:pt>
                <c:pt idx="9">
                  <c:v>36616</c:v>
                </c:pt>
                <c:pt idx="10">
                  <c:v>36707</c:v>
                </c:pt>
                <c:pt idx="11">
                  <c:v>36799</c:v>
                </c:pt>
                <c:pt idx="12">
                  <c:v>36891</c:v>
                </c:pt>
                <c:pt idx="13">
                  <c:v>36981</c:v>
                </c:pt>
                <c:pt idx="14">
                  <c:v>37072</c:v>
                </c:pt>
                <c:pt idx="15">
                  <c:v>37164</c:v>
                </c:pt>
                <c:pt idx="16">
                  <c:v>37256</c:v>
                </c:pt>
                <c:pt idx="17">
                  <c:v>37346</c:v>
                </c:pt>
                <c:pt idx="18">
                  <c:v>37437</c:v>
                </c:pt>
                <c:pt idx="19">
                  <c:v>37529</c:v>
                </c:pt>
                <c:pt idx="20">
                  <c:v>37621</c:v>
                </c:pt>
                <c:pt idx="21">
                  <c:v>37711</c:v>
                </c:pt>
                <c:pt idx="22">
                  <c:v>37802</c:v>
                </c:pt>
                <c:pt idx="23">
                  <c:v>37894</c:v>
                </c:pt>
                <c:pt idx="24">
                  <c:v>37986</c:v>
                </c:pt>
                <c:pt idx="25">
                  <c:v>38077</c:v>
                </c:pt>
                <c:pt idx="26">
                  <c:v>38168</c:v>
                </c:pt>
                <c:pt idx="27">
                  <c:v>38260</c:v>
                </c:pt>
                <c:pt idx="28">
                  <c:v>38352</c:v>
                </c:pt>
                <c:pt idx="29">
                  <c:v>38442</c:v>
                </c:pt>
                <c:pt idx="30">
                  <c:v>38533</c:v>
                </c:pt>
                <c:pt idx="31">
                  <c:v>38625</c:v>
                </c:pt>
                <c:pt idx="32">
                  <c:v>38717</c:v>
                </c:pt>
                <c:pt idx="33">
                  <c:v>38807</c:v>
                </c:pt>
                <c:pt idx="34">
                  <c:v>38898</c:v>
                </c:pt>
                <c:pt idx="35">
                  <c:v>38990</c:v>
                </c:pt>
                <c:pt idx="36">
                  <c:v>39082</c:v>
                </c:pt>
                <c:pt idx="37">
                  <c:v>39172</c:v>
                </c:pt>
                <c:pt idx="38">
                  <c:v>39263</c:v>
                </c:pt>
                <c:pt idx="39">
                  <c:v>39355</c:v>
                </c:pt>
                <c:pt idx="40">
                  <c:v>39447</c:v>
                </c:pt>
                <c:pt idx="41">
                  <c:v>39538</c:v>
                </c:pt>
                <c:pt idx="42">
                  <c:v>39629</c:v>
                </c:pt>
                <c:pt idx="43">
                  <c:v>39721</c:v>
                </c:pt>
                <c:pt idx="44">
                  <c:v>39813</c:v>
                </c:pt>
                <c:pt idx="45">
                  <c:v>39903</c:v>
                </c:pt>
                <c:pt idx="46">
                  <c:v>39994</c:v>
                </c:pt>
                <c:pt idx="47">
                  <c:v>40086</c:v>
                </c:pt>
                <c:pt idx="48">
                  <c:v>40178</c:v>
                </c:pt>
                <c:pt idx="49">
                  <c:v>40268</c:v>
                </c:pt>
                <c:pt idx="50">
                  <c:v>40359</c:v>
                </c:pt>
                <c:pt idx="51">
                  <c:v>40451</c:v>
                </c:pt>
                <c:pt idx="52">
                  <c:v>40543</c:v>
                </c:pt>
                <c:pt idx="53">
                  <c:v>40633</c:v>
                </c:pt>
                <c:pt idx="54">
                  <c:v>40724</c:v>
                </c:pt>
                <c:pt idx="55">
                  <c:v>40816</c:v>
                </c:pt>
                <c:pt idx="56">
                  <c:v>40908</c:v>
                </c:pt>
                <c:pt idx="57">
                  <c:v>40999</c:v>
                </c:pt>
                <c:pt idx="58">
                  <c:v>41090</c:v>
                </c:pt>
                <c:pt idx="59">
                  <c:v>41182</c:v>
                </c:pt>
                <c:pt idx="60">
                  <c:v>41274</c:v>
                </c:pt>
                <c:pt idx="61">
                  <c:v>41364</c:v>
                </c:pt>
                <c:pt idx="62">
                  <c:v>41455</c:v>
                </c:pt>
                <c:pt idx="63">
                  <c:v>41547</c:v>
                </c:pt>
                <c:pt idx="64">
                  <c:v>41639</c:v>
                </c:pt>
                <c:pt idx="65">
                  <c:v>41729</c:v>
                </c:pt>
                <c:pt idx="66">
                  <c:v>41820</c:v>
                </c:pt>
                <c:pt idx="67">
                  <c:v>41912</c:v>
                </c:pt>
                <c:pt idx="68">
                  <c:v>42004</c:v>
                </c:pt>
                <c:pt idx="69">
                  <c:v>42094</c:v>
                </c:pt>
                <c:pt idx="70">
                  <c:v>42185</c:v>
                </c:pt>
                <c:pt idx="71">
                  <c:v>42277</c:v>
                </c:pt>
                <c:pt idx="72">
                  <c:v>42369</c:v>
                </c:pt>
                <c:pt idx="73">
                  <c:v>42460</c:v>
                </c:pt>
                <c:pt idx="74">
                  <c:v>42551</c:v>
                </c:pt>
                <c:pt idx="75">
                  <c:v>42643</c:v>
                </c:pt>
                <c:pt idx="76">
                  <c:v>42735</c:v>
                </c:pt>
                <c:pt idx="77">
                  <c:v>42825</c:v>
                </c:pt>
                <c:pt idx="78">
                  <c:v>42916</c:v>
                </c:pt>
                <c:pt idx="79">
                  <c:v>43008</c:v>
                </c:pt>
                <c:pt idx="80">
                  <c:v>43100</c:v>
                </c:pt>
                <c:pt idx="81">
                  <c:v>43190</c:v>
                </c:pt>
                <c:pt idx="82">
                  <c:v>43281</c:v>
                </c:pt>
              </c:numCache>
            </c:numRef>
          </c:cat>
          <c:val>
            <c:numRef>
              <c:f>'Money Supply'!$G$4:$G$86</c:f>
              <c:numCache>
                <c:formatCode>#,##0</c:formatCode>
                <c:ptCount val="83"/>
                <c:pt idx="0">
                  <c:v>685.77300000000002</c:v>
                </c:pt>
                <c:pt idx="1">
                  <c:v>705.93799999999999</c:v>
                </c:pt>
                <c:pt idx="2">
                  <c:v>722.82100000000003</c:v>
                </c:pt>
                <c:pt idx="3">
                  <c:v>734.90899999999999</c:v>
                </c:pt>
                <c:pt idx="4">
                  <c:v>747.447</c:v>
                </c:pt>
                <c:pt idx="5">
                  <c:v>755.85799999999995</c:v>
                </c:pt>
                <c:pt idx="6">
                  <c:v>764.17</c:v>
                </c:pt>
                <c:pt idx="7">
                  <c:v>756.96100000000001</c:v>
                </c:pt>
                <c:pt idx="8">
                  <c:v>777.27300000000002</c:v>
                </c:pt>
                <c:pt idx="9">
                  <c:v>798.077</c:v>
                </c:pt>
                <c:pt idx="10">
                  <c:v>816.12599999999998</c:v>
                </c:pt>
                <c:pt idx="11">
                  <c:v>822.75300000000004</c:v>
                </c:pt>
                <c:pt idx="12">
                  <c:v>839.56500000000005</c:v>
                </c:pt>
                <c:pt idx="13">
                  <c:v>859.58</c:v>
                </c:pt>
                <c:pt idx="14">
                  <c:v>875.54100000000005</c:v>
                </c:pt>
                <c:pt idx="15">
                  <c:v>885.274</c:v>
                </c:pt>
                <c:pt idx="16">
                  <c:v>890.56700000000001</c:v>
                </c:pt>
                <c:pt idx="17">
                  <c:v>903.48099999999999</c:v>
                </c:pt>
                <c:pt idx="18">
                  <c:v>921.13199999999995</c:v>
                </c:pt>
                <c:pt idx="19">
                  <c:v>933.90099999999995</c:v>
                </c:pt>
                <c:pt idx="20">
                  <c:v>950.73699999999997</c:v>
                </c:pt>
                <c:pt idx="21">
                  <c:v>964.80600000000004</c:v>
                </c:pt>
                <c:pt idx="22">
                  <c:v>990.346</c:v>
                </c:pt>
                <c:pt idx="23">
                  <c:v>991.80100000000004</c:v>
                </c:pt>
                <c:pt idx="24">
                  <c:v>1019.499</c:v>
                </c:pt>
                <c:pt idx="25">
                  <c:v>1030.3820000000001</c:v>
                </c:pt>
                <c:pt idx="26">
                  <c:v>1051.329</c:v>
                </c:pt>
                <c:pt idx="27">
                  <c:v>1065.52</c:v>
                </c:pt>
                <c:pt idx="28">
                  <c:v>1094.6869999999999</c:v>
                </c:pt>
                <c:pt idx="29">
                  <c:v>1122.2449999999999</c:v>
                </c:pt>
                <c:pt idx="30">
                  <c:v>1152.4190000000001</c:v>
                </c:pt>
                <c:pt idx="31">
                  <c:v>1168.0630000000001</c:v>
                </c:pt>
                <c:pt idx="32">
                  <c:v>1204.175</c:v>
                </c:pt>
                <c:pt idx="33">
                  <c:v>1234.6130000000001</c:v>
                </c:pt>
                <c:pt idx="34">
                  <c:v>1277.33</c:v>
                </c:pt>
                <c:pt idx="35">
                  <c:v>1308.194</c:v>
                </c:pt>
                <c:pt idx="36">
                  <c:v>1330.171</c:v>
                </c:pt>
                <c:pt idx="37">
                  <c:v>1360.0340000000001</c:v>
                </c:pt>
                <c:pt idx="38">
                  <c:v>1404.048</c:v>
                </c:pt>
                <c:pt idx="39">
                  <c:v>1427.5419999999999</c:v>
                </c:pt>
                <c:pt idx="40">
                  <c:v>1448.395</c:v>
                </c:pt>
                <c:pt idx="41">
                  <c:v>1463.827</c:v>
                </c:pt>
                <c:pt idx="42">
                  <c:v>1472.894</c:v>
                </c:pt>
                <c:pt idx="43">
                  <c:v>1463.1369999999999</c:v>
                </c:pt>
                <c:pt idx="44">
                  <c:v>1479.6489999999999</c:v>
                </c:pt>
                <c:pt idx="45">
                  <c:v>1499.289</c:v>
                </c:pt>
                <c:pt idx="46">
                  <c:v>1503.068</c:v>
                </c:pt>
                <c:pt idx="47">
                  <c:v>1484.9870000000001</c:v>
                </c:pt>
                <c:pt idx="48">
                  <c:v>1489.3520000000001</c:v>
                </c:pt>
                <c:pt idx="49">
                  <c:v>1510.222</c:v>
                </c:pt>
                <c:pt idx="50">
                  <c:v>1513.7139999999999</c:v>
                </c:pt>
                <c:pt idx="51">
                  <c:v>1510.633</c:v>
                </c:pt>
                <c:pt idx="52">
                  <c:v>1518.568</c:v>
                </c:pt>
                <c:pt idx="53">
                  <c:v>1502.1030000000001</c:v>
                </c:pt>
                <c:pt idx="54">
                  <c:v>1502.2809999999999</c:v>
                </c:pt>
                <c:pt idx="55">
                  <c:v>1510.6590000000001</c:v>
                </c:pt>
                <c:pt idx="56">
                  <c:v>1505.7190000000001</c:v>
                </c:pt>
                <c:pt idx="57">
                  <c:v>1534.777</c:v>
                </c:pt>
                <c:pt idx="58">
                  <c:v>1558.125</c:v>
                </c:pt>
                <c:pt idx="59">
                  <c:v>1578.9359999999999</c:v>
                </c:pt>
                <c:pt idx="60">
                  <c:v>1583.0550000000001</c:v>
                </c:pt>
                <c:pt idx="61">
                  <c:v>1611.67</c:v>
                </c:pt>
                <c:pt idx="62">
                  <c:v>1627.2349999999999</c:v>
                </c:pt>
                <c:pt idx="63">
                  <c:v>1640.442</c:v>
                </c:pt>
                <c:pt idx="64">
                  <c:v>1653.8420000000001</c:v>
                </c:pt>
                <c:pt idx="65">
                  <c:v>1678.0050000000001</c:v>
                </c:pt>
                <c:pt idx="66">
                  <c:v>1700.7909999999999</c:v>
                </c:pt>
                <c:pt idx="67">
                  <c:v>1711.5509999999999</c:v>
                </c:pt>
                <c:pt idx="68">
                  <c:v>1727.723</c:v>
                </c:pt>
                <c:pt idx="69">
                  <c:v>1750.86</c:v>
                </c:pt>
                <c:pt idx="70">
                  <c:v>1763.2159999999999</c:v>
                </c:pt>
                <c:pt idx="71">
                  <c:v>1775.7260000000001</c:v>
                </c:pt>
                <c:pt idx="72">
                  <c:v>1797.2619999999999</c:v>
                </c:pt>
                <c:pt idx="73">
                  <c:v>1827.4480000000001</c:v>
                </c:pt>
                <c:pt idx="74">
                  <c:v>1874.886</c:v>
                </c:pt>
                <c:pt idx="75">
                  <c:v>1917.835</c:v>
                </c:pt>
                <c:pt idx="76">
                  <c:v>1930.9670000000001</c:v>
                </c:pt>
                <c:pt idx="77">
                  <c:v>1961.183</c:v>
                </c:pt>
                <c:pt idx="78">
                  <c:v>1991.364</c:v>
                </c:pt>
                <c:pt idx="79">
                  <c:v>2009.2550000000001</c:v>
                </c:pt>
                <c:pt idx="80">
                  <c:v>2030.0350000000001</c:v>
                </c:pt>
                <c:pt idx="81">
                  <c:v>2040.855</c:v>
                </c:pt>
                <c:pt idx="82">
                  <c:v>2069.2420000000002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86-4B03-818A-8A021F2C12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1611312"/>
        <c:axId val="571610984"/>
      </c:areaChart>
      <c:lineChart>
        <c:grouping val="standard"/>
        <c:varyColors val="0"/>
        <c:ser>
          <c:idx val="2"/>
          <c:order val="2"/>
          <c:tx>
            <c:strRef>
              <c:f>'Money Supply'!$H$2:$H$3</c:f>
              <c:strCache>
                <c:ptCount val="2"/>
                <c:pt idx="0">
                  <c:v>Quarterly amounts outstanding of UK resident monetary financial institutions' sterling M4 liabilities to Private sector excluding intermediate OFCs (in sterling billions) not seasonally adjusted [RPQB3DQ/1000]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'Money Supply'!$E$4:$E$86</c:f>
              <c:numCache>
                <c:formatCode>[$-809]dd\ mmmm\ yyyy;@</c:formatCode>
                <c:ptCount val="83"/>
                <c:pt idx="0">
                  <c:v>35795</c:v>
                </c:pt>
                <c:pt idx="1">
                  <c:v>35885</c:v>
                </c:pt>
                <c:pt idx="2">
                  <c:v>35976</c:v>
                </c:pt>
                <c:pt idx="3">
                  <c:v>36068</c:v>
                </c:pt>
                <c:pt idx="4">
                  <c:v>36160</c:v>
                </c:pt>
                <c:pt idx="5">
                  <c:v>36250</c:v>
                </c:pt>
                <c:pt idx="6">
                  <c:v>36341</c:v>
                </c:pt>
                <c:pt idx="7">
                  <c:v>36433</c:v>
                </c:pt>
                <c:pt idx="8">
                  <c:v>36525</c:v>
                </c:pt>
                <c:pt idx="9">
                  <c:v>36616</c:v>
                </c:pt>
                <c:pt idx="10">
                  <c:v>36707</c:v>
                </c:pt>
                <c:pt idx="11">
                  <c:v>36799</c:v>
                </c:pt>
                <c:pt idx="12">
                  <c:v>36891</c:v>
                </c:pt>
                <c:pt idx="13">
                  <c:v>36981</c:v>
                </c:pt>
                <c:pt idx="14">
                  <c:v>37072</c:v>
                </c:pt>
                <c:pt idx="15">
                  <c:v>37164</c:v>
                </c:pt>
                <c:pt idx="16">
                  <c:v>37256</c:v>
                </c:pt>
                <c:pt idx="17">
                  <c:v>37346</c:v>
                </c:pt>
                <c:pt idx="18">
                  <c:v>37437</c:v>
                </c:pt>
                <c:pt idx="19">
                  <c:v>37529</c:v>
                </c:pt>
                <c:pt idx="20">
                  <c:v>37621</c:v>
                </c:pt>
                <c:pt idx="21">
                  <c:v>37711</c:v>
                </c:pt>
                <c:pt idx="22">
                  <c:v>37802</c:v>
                </c:pt>
                <c:pt idx="23">
                  <c:v>37894</c:v>
                </c:pt>
                <c:pt idx="24">
                  <c:v>37986</c:v>
                </c:pt>
                <c:pt idx="25">
                  <c:v>38077</c:v>
                </c:pt>
                <c:pt idx="26">
                  <c:v>38168</c:v>
                </c:pt>
                <c:pt idx="27">
                  <c:v>38260</c:v>
                </c:pt>
                <c:pt idx="28">
                  <c:v>38352</c:v>
                </c:pt>
                <c:pt idx="29">
                  <c:v>38442</c:v>
                </c:pt>
                <c:pt idx="30">
                  <c:v>38533</c:v>
                </c:pt>
                <c:pt idx="31">
                  <c:v>38625</c:v>
                </c:pt>
                <c:pt idx="32">
                  <c:v>38717</c:v>
                </c:pt>
                <c:pt idx="33">
                  <c:v>38807</c:v>
                </c:pt>
                <c:pt idx="34">
                  <c:v>38898</c:v>
                </c:pt>
                <c:pt idx="35">
                  <c:v>38990</c:v>
                </c:pt>
                <c:pt idx="36">
                  <c:v>39082</c:v>
                </c:pt>
                <c:pt idx="37">
                  <c:v>39172</c:v>
                </c:pt>
                <c:pt idx="38">
                  <c:v>39263</c:v>
                </c:pt>
                <c:pt idx="39">
                  <c:v>39355</c:v>
                </c:pt>
                <c:pt idx="40">
                  <c:v>39447</c:v>
                </c:pt>
                <c:pt idx="41">
                  <c:v>39538</c:v>
                </c:pt>
                <c:pt idx="42">
                  <c:v>39629</c:v>
                </c:pt>
                <c:pt idx="43">
                  <c:v>39721</c:v>
                </c:pt>
                <c:pt idx="44">
                  <c:v>39813</c:v>
                </c:pt>
                <c:pt idx="45">
                  <c:v>39903</c:v>
                </c:pt>
                <c:pt idx="46">
                  <c:v>39994</c:v>
                </c:pt>
                <c:pt idx="47">
                  <c:v>40086</c:v>
                </c:pt>
                <c:pt idx="48">
                  <c:v>40178</c:v>
                </c:pt>
                <c:pt idx="49">
                  <c:v>40268</c:v>
                </c:pt>
                <c:pt idx="50">
                  <c:v>40359</c:v>
                </c:pt>
                <c:pt idx="51">
                  <c:v>40451</c:v>
                </c:pt>
                <c:pt idx="52">
                  <c:v>40543</c:v>
                </c:pt>
                <c:pt idx="53">
                  <c:v>40633</c:v>
                </c:pt>
                <c:pt idx="54">
                  <c:v>40724</c:v>
                </c:pt>
                <c:pt idx="55">
                  <c:v>40816</c:v>
                </c:pt>
                <c:pt idx="56">
                  <c:v>40908</c:v>
                </c:pt>
                <c:pt idx="57">
                  <c:v>40999</c:v>
                </c:pt>
                <c:pt idx="58">
                  <c:v>41090</c:v>
                </c:pt>
                <c:pt idx="59">
                  <c:v>41182</c:v>
                </c:pt>
                <c:pt idx="60">
                  <c:v>41274</c:v>
                </c:pt>
                <c:pt idx="61">
                  <c:v>41364</c:v>
                </c:pt>
                <c:pt idx="62">
                  <c:v>41455</c:v>
                </c:pt>
                <c:pt idx="63">
                  <c:v>41547</c:v>
                </c:pt>
                <c:pt idx="64">
                  <c:v>41639</c:v>
                </c:pt>
                <c:pt idx="65">
                  <c:v>41729</c:v>
                </c:pt>
                <c:pt idx="66">
                  <c:v>41820</c:v>
                </c:pt>
                <c:pt idx="67">
                  <c:v>41912</c:v>
                </c:pt>
                <c:pt idx="68">
                  <c:v>42004</c:v>
                </c:pt>
                <c:pt idx="69">
                  <c:v>42094</c:v>
                </c:pt>
                <c:pt idx="70">
                  <c:v>42185</c:v>
                </c:pt>
                <c:pt idx="71">
                  <c:v>42277</c:v>
                </c:pt>
                <c:pt idx="72">
                  <c:v>42369</c:v>
                </c:pt>
                <c:pt idx="73">
                  <c:v>42460</c:v>
                </c:pt>
                <c:pt idx="74">
                  <c:v>42551</c:v>
                </c:pt>
                <c:pt idx="75">
                  <c:v>42643</c:v>
                </c:pt>
                <c:pt idx="76">
                  <c:v>42735</c:v>
                </c:pt>
                <c:pt idx="77">
                  <c:v>42825</c:v>
                </c:pt>
                <c:pt idx="78">
                  <c:v>42916</c:v>
                </c:pt>
                <c:pt idx="79">
                  <c:v>43008</c:v>
                </c:pt>
                <c:pt idx="80">
                  <c:v>43100</c:v>
                </c:pt>
                <c:pt idx="81">
                  <c:v>43190</c:v>
                </c:pt>
                <c:pt idx="82">
                  <c:v>43281</c:v>
                </c:pt>
              </c:numCache>
            </c:numRef>
          </c:cat>
          <c:val>
            <c:numRef>
              <c:f>'Money Supply'!$H$4:$H$86</c:f>
              <c:numCache>
                <c:formatCode>#,##0</c:formatCode>
                <c:ptCount val="83"/>
                <c:pt idx="0">
                  <c:v>708.01499999999999</c:v>
                </c:pt>
                <c:pt idx="1">
                  <c:v>727.3</c:v>
                </c:pt>
                <c:pt idx="2">
                  <c:v>744.65</c:v>
                </c:pt>
                <c:pt idx="3">
                  <c:v>756.96</c:v>
                </c:pt>
                <c:pt idx="4">
                  <c:v>771.15200000000004</c:v>
                </c:pt>
                <c:pt idx="5">
                  <c:v>778.90300000000002</c:v>
                </c:pt>
                <c:pt idx="6">
                  <c:v>787.37300000000005</c:v>
                </c:pt>
                <c:pt idx="7">
                  <c:v>780.25800000000004</c:v>
                </c:pt>
                <c:pt idx="8">
                  <c:v>803.54200000000003</c:v>
                </c:pt>
                <c:pt idx="9">
                  <c:v>823.14099999999996</c:v>
                </c:pt>
                <c:pt idx="10">
                  <c:v>841.65899999999999</c:v>
                </c:pt>
                <c:pt idx="11">
                  <c:v>848.86400000000003</c:v>
                </c:pt>
                <c:pt idx="12">
                  <c:v>867.73900000000003</c:v>
                </c:pt>
                <c:pt idx="13">
                  <c:v>885.95299999999997</c:v>
                </c:pt>
                <c:pt idx="14">
                  <c:v>902.90899999999999</c:v>
                </c:pt>
                <c:pt idx="15">
                  <c:v>913.43399999999997</c:v>
                </c:pt>
                <c:pt idx="16">
                  <c:v>921.01700000000005</c:v>
                </c:pt>
                <c:pt idx="17">
                  <c:v>933.47199999999998</c:v>
                </c:pt>
                <c:pt idx="18">
                  <c:v>951.101</c:v>
                </c:pt>
                <c:pt idx="19">
                  <c:v>963.80600000000004</c:v>
                </c:pt>
                <c:pt idx="20">
                  <c:v>982.62599999999998</c:v>
                </c:pt>
                <c:pt idx="21">
                  <c:v>996.29</c:v>
                </c:pt>
                <c:pt idx="22">
                  <c:v>1022.4160000000001</c:v>
                </c:pt>
                <c:pt idx="23">
                  <c:v>1024.1690000000001</c:v>
                </c:pt>
                <c:pt idx="24">
                  <c:v>1053.509</c:v>
                </c:pt>
                <c:pt idx="25">
                  <c:v>1063.6669999999999</c:v>
                </c:pt>
                <c:pt idx="26">
                  <c:v>1084.6859999999999</c:v>
                </c:pt>
                <c:pt idx="27">
                  <c:v>1099.5840000000001</c:v>
                </c:pt>
                <c:pt idx="28">
                  <c:v>1131.097</c:v>
                </c:pt>
                <c:pt idx="29">
                  <c:v>1157.6279999999999</c:v>
                </c:pt>
                <c:pt idx="30">
                  <c:v>1187.7760000000001</c:v>
                </c:pt>
                <c:pt idx="31">
                  <c:v>1204.0999999999999</c:v>
                </c:pt>
                <c:pt idx="32">
                  <c:v>1242.683</c:v>
                </c:pt>
                <c:pt idx="33">
                  <c:v>1272.672</c:v>
                </c:pt>
                <c:pt idx="34">
                  <c:v>1315.588</c:v>
                </c:pt>
                <c:pt idx="35">
                  <c:v>1346.623</c:v>
                </c:pt>
                <c:pt idx="36">
                  <c:v>1370.7170000000001</c:v>
                </c:pt>
                <c:pt idx="37">
                  <c:v>1399.4280000000001</c:v>
                </c:pt>
                <c:pt idx="38">
                  <c:v>1444.1769999999999</c:v>
                </c:pt>
                <c:pt idx="39">
                  <c:v>1468.441</c:v>
                </c:pt>
                <c:pt idx="40">
                  <c:v>1491.434</c:v>
                </c:pt>
                <c:pt idx="41">
                  <c:v>1506.0129999999999</c:v>
                </c:pt>
                <c:pt idx="42">
                  <c:v>1515.7080000000001</c:v>
                </c:pt>
                <c:pt idx="43">
                  <c:v>1505.7819999999999</c:v>
                </c:pt>
                <c:pt idx="44">
                  <c:v>1525.9</c:v>
                </c:pt>
                <c:pt idx="45">
                  <c:v>1545.7149999999999</c:v>
                </c:pt>
                <c:pt idx="46">
                  <c:v>1549.4090000000001</c:v>
                </c:pt>
                <c:pt idx="47">
                  <c:v>1532.2739999999999</c:v>
                </c:pt>
                <c:pt idx="48">
                  <c:v>1539.605</c:v>
                </c:pt>
                <c:pt idx="49">
                  <c:v>1560.386</c:v>
                </c:pt>
                <c:pt idx="50">
                  <c:v>1563.9580000000001</c:v>
                </c:pt>
                <c:pt idx="51">
                  <c:v>1560.3869999999999</c:v>
                </c:pt>
                <c:pt idx="52">
                  <c:v>1570.8610000000001</c:v>
                </c:pt>
                <c:pt idx="53">
                  <c:v>1553.518</c:v>
                </c:pt>
                <c:pt idx="54">
                  <c:v>1554.68</c:v>
                </c:pt>
                <c:pt idx="55">
                  <c:v>1563.8920000000001</c:v>
                </c:pt>
                <c:pt idx="56">
                  <c:v>1560.7239999999999</c:v>
                </c:pt>
                <c:pt idx="57">
                  <c:v>1589.537</c:v>
                </c:pt>
                <c:pt idx="58">
                  <c:v>1613.741</c:v>
                </c:pt>
                <c:pt idx="59">
                  <c:v>1634.758</c:v>
                </c:pt>
                <c:pt idx="60">
                  <c:v>1640.875</c:v>
                </c:pt>
                <c:pt idx="61">
                  <c:v>1669.3889999999999</c:v>
                </c:pt>
                <c:pt idx="62">
                  <c:v>1686.1410000000001</c:v>
                </c:pt>
                <c:pt idx="63">
                  <c:v>1699.5709999999999</c:v>
                </c:pt>
                <c:pt idx="64">
                  <c:v>1714.3720000000001</c:v>
                </c:pt>
                <c:pt idx="65">
                  <c:v>1737.9760000000001</c:v>
                </c:pt>
                <c:pt idx="66">
                  <c:v>1761.9280000000001</c:v>
                </c:pt>
                <c:pt idx="67">
                  <c:v>1773.3040000000001</c:v>
                </c:pt>
                <c:pt idx="68">
                  <c:v>1791.529</c:v>
                </c:pt>
                <c:pt idx="69">
                  <c:v>1814.335</c:v>
                </c:pt>
                <c:pt idx="70">
                  <c:v>1827.511</c:v>
                </c:pt>
                <c:pt idx="71">
                  <c:v>1840.8620000000001</c:v>
                </c:pt>
                <c:pt idx="72">
                  <c:v>1865.0740000000001</c:v>
                </c:pt>
                <c:pt idx="73">
                  <c:v>1895.2260000000001</c:v>
                </c:pt>
                <c:pt idx="74">
                  <c:v>1943.855</c:v>
                </c:pt>
                <c:pt idx="75">
                  <c:v>1989.078</c:v>
                </c:pt>
                <c:pt idx="76">
                  <c:v>2005.057</c:v>
                </c:pt>
                <c:pt idx="77">
                  <c:v>2034.691</c:v>
                </c:pt>
                <c:pt idx="78">
                  <c:v>2065.6509999999998</c:v>
                </c:pt>
                <c:pt idx="79">
                  <c:v>2084.08</c:v>
                </c:pt>
                <c:pt idx="80">
                  <c:v>2104.7849999999999</c:v>
                </c:pt>
                <c:pt idx="81">
                  <c:v>2114.1889999999999</c:v>
                </c:pt>
                <c:pt idx="82">
                  <c:v>2142.8240000000001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86-4B03-818A-8A021F2C12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1611312"/>
        <c:axId val="571610984"/>
      </c:lineChart>
      <c:dateAx>
        <c:axId val="571611312"/>
        <c:scaling>
          <c:orientation val="minMax"/>
        </c:scaling>
        <c:delete val="0"/>
        <c:axPos val="b"/>
        <c:numFmt formatCode="[$-809]dd\ mmmm\ yy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1610984"/>
        <c:crosses val="autoZero"/>
        <c:auto val="1"/>
        <c:lblOffset val="100"/>
        <c:baseTimeUnit val="months"/>
      </c:dateAx>
      <c:valAx>
        <c:axId val="571610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50"/>
                  <a:t>£ billions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161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1454713412220117E-2"/>
          <c:y val="0.83872623136526669"/>
          <c:w val="0.83709057317555979"/>
          <c:h val="0.143569759112206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'Quantitative Easing'!$B$3</c:f>
              <c:strCache>
                <c:ptCount val="1"/>
                <c:pt idx="0">
                  <c:v>Quantitative Easing (billion)</c:v>
                </c:pt>
              </c:strCache>
            </c:strRef>
          </c:tx>
          <c:marker>
            <c:symbol val="none"/>
          </c:marker>
          <c:cat>
            <c:numRef>
              <c:f>'Quantitative Easing'!$A$27:$A$462</c:f>
              <c:numCache>
                <c:formatCode>d\-mmm\-yy</c:formatCode>
                <c:ptCount val="436"/>
                <c:pt idx="0">
                  <c:v>39884</c:v>
                </c:pt>
                <c:pt idx="1">
                  <c:v>39891</c:v>
                </c:pt>
                <c:pt idx="2">
                  <c:v>39898</c:v>
                </c:pt>
                <c:pt idx="3">
                  <c:v>39905</c:v>
                </c:pt>
                <c:pt idx="4">
                  <c:v>39912</c:v>
                </c:pt>
                <c:pt idx="5">
                  <c:v>39919</c:v>
                </c:pt>
                <c:pt idx="6">
                  <c:v>39926</c:v>
                </c:pt>
                <c:pt idx="7">
                  <c:v>39933</c:v>
                </c:pt>
                <c:pt idx="8">
                  <c:v>39940</c:v>
                </c:pt>
                <c:pt idx="9">
                  <c:v>39947</c:v>
                </c:pt>
                <c:pt idx="10">
                  <c:v>39954</c:v>
                </c:pt>
                <c:pt idx="11">
                  <c:v>39961</c:v>
                </c:pt>
                <c:pt idx="12">
                  <c:v>39968</c:v>
                </c:pt>
                <c:pt idx="13">
                  <c:v>39975</c:v>
                </c:pt>
                <c:pt idx="14">
                  <c:v>39982</c:v>
                </c:pt>
                <c:pt idx="15">
                  <c:v>39989</c:v>
                </c:pt>
                <c:pt idx="16">
                  <c:v>39996</c:v>
                </c:pt>
                <c:pt idx="17">
                  <c:v>40003</c:v>
                </c:pt>
                <c:pt idx="18">
                  <c:v>40010</c:v>
                </c:pt>
                <c:pt idx="19">
                  <c:v>40017</c:v>
                </c:pt>
                <c:pt idx="20">
                  <c:v>40024</c:v>
                </c:pt>
                <c:pt idx="21">
                  <c:v>40031</c:v>
                </c:pt>
                <c:pt idx="22">
                  <c:v>40038</c:v>
                </c:pt>
                <c:pt idx="23">
                  <c:v>40045</c:v>
                </c:pt>
                <c:pt idx="24">
                  <c:v>40052</c:v>
                </c:pt>
                <c:pt idx="25">
                  <c:v>40059</c:v>
                </c:pt>
                <c:pt idx="26">
                  <c:v>40066</c:v>
                </c:pt>
                <c:pt idx="27">
                  <c:v>40073</c:v>
                </c:pt>
                <c:pt idx="28">
                  <c:v>40080</c:v>
                </c:pt>
                <c:pt idx="29">
                  <c:v>40087</c:v>
                </c:pt>
                <c:pt idx="30">
                  <c:v>40094</c:v>
                </c:pt>
                <c:pt idx="31">
                  <c:v>40101</c:v>
                </c:pt>
                <c:pt idx="32">
                  <c:v>40108</c:v>
                </c:pt>
                <c:pt idx="33">
                  <c:v>40115</c:v>
                </c:pt>
                <c:pt idx="34">
                  <c:v>40122</c:v>
                </c:pt>
                <c:pt idx="35">
                  <c:v>40129</c:v>
                </c:pt>
                <c:pt idx="36">
                  <c:v>40136</c:v>
                </c:pt>
                <c:pt idx="37">
                  <c:v>40143</c:v>
                </c:pt>
                <c:pt idx="38">
                  <c:v>40150</c:v>
                </c:pt>
                <c:pt idx="39">
                  <c:v>40157</c:v>
                </c:pt>
                <c:pt idx="40">
                  <c:v>40164</c:v>
                </c:pt>
                <c:pt idx="41">
                  <c:v>40171</c:v>
                </c:pt>
                <c:pt idx="42">
                  <c:v>40178</c:v>
                </c:pt>
                <c:pt idx="43">
                  <c:v>40185</c:v>
                </c:pt>
                <c:pt idx="44">
                  <c:v>40192</c:v>
                </c:pt>
                <c:pt idx="45">
                  <c:v>40199</c:v>
                </c:pt>
                <c:pt idx="46">
                  <c:v>40206</c:v>
                </c:pt>
                <c:pt idx="47">
                  <c:v>40213</c:v>
                </c:pt>
                <c:pt idx="48">
                  <c:v>40220</c:v>
                </c:pt>
                <c:pt idx="49">
                  <c:v>40227</c:v>
                </c:pt>
                <c:pt idx="50">
                  <c:v>40234</c:v>
                </c:pt>
                <c:pt idx="51">
                  <c:v>40241</c:v>
                </c:pt>
                <c:pt idx="52">
                  <c:v>40248</c:v>
                </c:pt>
                <c:pt idx="53">
                  <c:v>40255</c:v>
                </c:pt>
                <c:pt idx="54">
                  <c:v>40262</c:v>
                </c:pt>
                <c:pt idx="55">
                  <c:v>40269</c:v>
                </c:pt>
                <c:pt idx="56">
                  <c:v>40276</c:v>
                </c:pt>
                <c:pt idx="57">
                  <c:v>40283</c:v>
                </c:pt>
                <c:pt idx="58">
                  <c:v>40290</c:v>
                </c:pt>
                <c:pt idx="59">
                  <c:v>40297</c:v>
                </c:pt>
                <c:pt idx="60">
                  <c:v>40304</c:v>
                </c:pt>
                <c:pt idx="61">
                  <c:v>40311</c:v>
                </c:pt>
                <c:pt idx="62">
                  <c:v>40318</c:v>
                </c:pt>
                <c:pt idx="63">
                  <c:v>40325</c:v>
                </c:pt>
                <c:pt idx="64">
                  <c:v>40332</c:v>
                </c:pt>
                <c:pt idx="65">
                  <c:v>40339</c:v>
                </c:pt>
                <c:pt idx="66">
                  <c:v>40346</c:v>
                </c:pt>
                <c:pt idx="67">
                  <c:v>40353</c:v>
                </c:pt>
                <c:pt idx="68">
                  <c:v>40360</c:v>
                </c:pt>
                <c:pt idx="69">
                  <c:v>40367</c:v>
                </c:pt>
                <c:pt idx="70">
                  <c:v>40374</c:v>
                </c:pt>
                <c:pt idx="71">
                  <c:v>40381</c:v>
                </c:pt>
                <c:pt idx="72">
                  <c:v>40388</c:v>
                </c:pt>
                <c:pt idx="73">
                  <c:v>40395</c:v>
                </c:pt>
                <c:pt idx="74">
                  <c:v>40402</c:v>
                </c:pt>
                <c:pt idx="75">
                  <c:v>40409</c:v>
                </c:pt>
                <c:pt idx="76">
                  <c:v>40416</c:v>
                </c:pt>
                <c:pt idx="77">
                  <c:v>40423</c:v>
                </c:pt>
                <c:pt idx="78">
                  <c:v>40430</c:v>
                </c:pt>
                <c:pt idx="79">
                  <c:v>40437</c:v>
                </c:pt>
                <c:pt idx="80">
                  <c:v>40444</c:v>
                </c:pt>
                <c:pt idx="81">
                  <c:v>40451</c:v>
                </c:pt>
                <c:pt idx="82">
                  <c:v>40458</c:v>
                </c:pt>
                <c:pt idx="83">
                  <c:v>40465</c:v>
                </c:pt>
                <c:pt idx="84">
                  <c:v>40472</c:v>
                </c:pt>
                <c:pt idx="85">
                  <c:v>40479</c:v>
                </c:pt>
                <c:pt idx="86">
                  <c:v>40486</c:v>
                </c:pt>
                <c:pt idx="87">
                  <c:v>40493</c:v>
                </c:pt>
                <c:pt idx="88">
                  <c:v>40500</c:v>
                </c:pt>
                <c:pt idx="89">
                  <c:v>40507</c:v>
                </c:pt>
                <c:pt idx="90">
                  <c:v>40514</c:v>
                </c:pt>
                <c:pt idx="91">
                  <c:v>40521</c:v>
                </c:pt>
                <c:pt idx="92">
                  <c:v>40528</c:v>
                </c:pt>
                <c:pt idx="93">
                  <c:v>40535</c:v>
                </c:pt>
                <c:pt idx="94">
                  <c:v>40542</c:v>
                </c:pt>
                <c:pt idx="95">
                  <c:v>40549</c:v>
                </c:pt>
                <c:pt idx="96">
                  <c:v>40556</c:v>
                </c:pt>
                <c:pt idx="97">
                  <c:v>40563</c:v>
                </c:pt>
                <c:pt idx="98">
                  <c:v>40570</c:v>
                </c:pt>
                <c:pt idx="99">
                  <c:v>40577</c:v>
                </c:pt>
                <c:pt idx="100">
                  <c:v>40584</c:v>
                </c:pt>
                <c:pt idx="101">
                  <c:v>40591</c:v>
                </c:pt>
                <c:pt idx="102">
                  <c:v>40598</c:v>
                </c:pt>
                <c:pt idx="103">
                  <c:v>40605</c:v>
                </c:pt>
                <c:pt idx="104">
                  <c:v>40612</c:v>
                </c:pt>
                <c:pt idx="105">
                  <c:v>40619</c:v>
                </c:pt>
                <c:pt idx="106">
                  <c:v>40626</c:v>
                </c:pt>
                <c:pt idx="107">
                  <c:v>40633</c:v>
                </c:pt>
                <c:pt idx="108">
                  <c:v>40640</c:v>
                </c:pt>
                <c:pt idx="109">
                  <c:v>40647</c:v>
                </c:pt>
                <c:pt idx="110">
                  <c:v>40654</c:v>
                </c:pt>
                <c:pt idx="111">
                  <c:v>40661</c:v>
                </c:pt>
                <c:pt idx="112">
                  <c:v>40668</c:v>
                </c:pt>
                <c:pt idx="113">
                  <c:v>40675</c:v>
                </c:pt>
                <c:pt idx="114">
                  <c:v>40682</c:v>
                </c:pt>
                <c:pt idx="115">
                  <c:v>40689</c:v>
                </c:pt>
                <c:pt idx="116">
                  <c:v>40696</c:v>
                </c:pt>
                <c:pt idx="117">
                  <c:v>40703</c:v>
                </c:pt>
                <c:pt idx="118">
                  <c:v>40710</c:v>
                </c:pt>
                <c:pt idx="119">
                  <c:v>40717</c:v>
                </c:pt>
                <c:pt idx="120">
                  <c:v>40724</c:v>
                </c:pt>
                <c:pt idx="121">
                  <c:v>40731</c:v>
                </c:pt>
                <c:pt idx="122">
                  <c:v>40738</c:v>
                </c:pt>
                <c:pt idx="123">
                  <c:v>40745</c:v>
                </c:pt>
                <c:pt idx="124">
                  <c:v>40752</c:v>
                </c:pt>
                <c:pt idx="125">
                  <c:v>40759</c:v>
                </c:pt>
                <c:pt idx="126">
                  <c:v>40766</c:v>
                </c:pt>
                <c:pt idx="127">
                  <c:v>40773</c:v>
                </c:pt>
                <c:pt idx="128">
                  <c:v>40780</c:v>
                </c:pt>
                <c:pt idx="129">
                  <c:v>40787</c:v>
                </c:pt>
                <c:pt idx="130">
                  <c:v>40794</c:v>
                </c:pt>
                <c:pt idx="131">
                  <c:v>40801</c:v>
                </c:pt>
                <c:pt idx="132">
                  <c:v>40808</c:v>
                </c:pt>
                <c:pt idx="133">
                  <c:v>40815</c:v>
                </c:pt>
                <c:pt idx="134">
                  <c:v>40822</c:v>
                </c:pt>
                <c:pt idx="135">
                  <c:v>40829</c:v>
                </c:pt>
                <c:pt idx="136">
                  <c:v>40836</c:v>
                </c:pt>
                <c:pt idx="137">
                  <c:v>40843</c:v>
                </c:pt>
                <c:pt idx="138">
                  <c:v>40850</c:v>
                </c:pt>
                <c:pt idx="139">
                  <c:v>40857</c:v>
                </c:pt>
                <c:pt idx="140">
                  <c:v>40864</c:v>
                </c:pt>
                <c:pt idx="141">
                  <c:v>40871</c:v>
                </c:pt>
                <c:pt idx="142">
                  <c:v>40878</c:v>
                </c:pt>
                <c:pt idx="143">
                  <c:v>40885</c:v>
                </c:pt>
                <c:pt idx="144">
                  <c:v>40892</c:v>
                </c:pt>
                <c:pt idx="145">
                  <c:v>40899</c:v>
                </c:pt>
                <c:pt idx="146">
                  <c:v>40906</c:v>
                </c:pt>
                <c:pt idx="147">
                  <c:v>40913</c:v>
                </c:pt>
                <c:pt idx="148">
                  <c:v>40920</c:v>
                </c:pt>
                <c:pt idx="149">
                  <c:v>40927</c:v>
                </c:pt>
                <c:pt idx="150">
                  <c:v>40934</c:v>
                </c:pt>
                <c:pt idx="151">
                  <c:v>40941</c:v>
                </c:pt>
                <c:pt idx="152">
                  <c:v>40948</c:v>
                </c:pt>
                <c:pt idx="153">
                  <c:v>40955</c:v>
                </c:pt>
                <c:pt idx="154">
                  <c:v>40962</c:v>
                </c:pt>
                <c:pt idx="155">
                  <c:v>40969</c:v>
                </c:pt>
                <c:pt idx="156">
                  <c:v>40976</c:v>
                </c:pt>
                <c:pt idx="157">
                  <c:v>40983</c:v>
                </c:pt>
                <c:pt idx="158">
                  <c:v>40990</c:v>
                </c:pt>
                <c:pt idx="159">
                  <c:v>40997</c:v>
                </c:pt>
                <c:pt idx="160">
                  <c:v>41004</c:v>
                </c:pt>
                <c:pt idx="161">
                  <c:v>41011</c:v>
                </c:pt>
                <c:pt idx="162">
                  <c:v>41018</c:v>
                </c:pt>
                <c:pt idx="163">
                  <c:v>41025</c:v>
                </c:pt>
                <c:pt idx="164">
                  <c:v>41032</c:v>
                </c:pt>
                <c:pt idx="165">
                  <c:v>41039</c:v>
                </c:pt>
                <c:pt idx="166">
                  <c:v>41046</c:v>
                </c:pt>
                <c:pt idx="167">
                  <c:v>41053</c:v>
                </c:pt>
                <c:pt idx="168">
                  <c:v>41060</c:v>
                </c:pt>
                <c:pt idx="169">
                  <c:v>41067</c:v>
                </c:pt>
                <c:pt idx="170">
                  <c:v>41074</c:v>
                </c:pt>
                <c:pt idx="171">
                  <c:v>41081</c:v>
                </c:pt>
                <c:pt idx="172">
                  <c:v>41088</c:v>
                </c:pt>
                <c:pt idx="173">
                  <c:v>41095</c:v>
                </c:pt>
                <c:pt idx="174">
                  <c:v>41102</c:v>
                </c:pt>
                <c:pt idx="175">
                  <c:v>41109</c:v>
                </c:pt>
                <c:pt idx="176">
                  <c:v>41116</c:v>
                </c:pt>
                <c:pt idx="177">
                  <c:v>41123</c:v>
                </c:pt>
                <c:pt idx="178">
                  <c:v>41130</c:v>
                </c:pt>
                <c:pt idx="179">
                  <c:v>41137</c:v>
                </c:pt>
                <c:pt idx="180">
                  <c:v>41144</c:v>
                </c:pt>
                <c:pt idx="181">
                  <c:v>41151</c:v>
                </c:pt>
                <c:pt idx="182">
                  <c:v>41158</c:v>
                </c:pt>
                <c:pt idx="183">
                  <c:v>41165</c:v>
                </c:pt>
                <c:pt idx="184">
                  <c:v>41172</c:v>
                </c:pt>
                <c:pt idx="185">
                  <c:v>41179</c:v>
                </c:pt>
                <c:pt idx="186">
                  <c:v>41186</c:v>
                </c:pt>
                <c:pt idx="187">
                  <c:v>41193</c:v>
                </c:pt>
                <c:pt idx="188">
                  <c:v>41200</c:v>
                </c:pt>
                <c:pt idx="189">
                  <c:v>41207</c:v>
                </c:pt>
                <c:pt idx="190">
                  <c:v>41214</c:v>
                </c:pt>
                <c:pt idx="191">
                  <c:v>41221</c:v>
                </c:pt>
                <c:pt idx="192">
                  <c:v>41228</c:v>
                </c:pt>
                <c:pt idx="193">
                  <c:v>41235</c:v>
                </c:pt>
                <c:pt idx="194">
                  <c:v>41242</c:v>
                </c:pt>
                <c:pt idx="195">
                  <c:v>41249</c:v>
                </c:pt>
                <c:pt idx="196">
                  <c:v>41256</c:v>
                </c:pt>
                <c:pt idx="197">
                  <c:v>41263</c:v>
                </c:pt>
                <c:pt idx="198">
                  <c:v>41270</c:v>
                </c:pt>
                <c:pt idx="199">
                  <c:v>41277</c:v>
                </c:pt>
                <c:pt idx="200">
                  <c:v>41284</c:v>
                </c:pt>
                <c:pt idx="201">
                  <c:v>41291</c:v>
                </c:pt>
                <c:pt idx="202">
                  <c:v>41298</c:v>
                </c:pt>
                <c:pt idx="203">
                  <c:v>41305</c:v>
                </c:pt>
                <c:pt idx="204">
                  <c:v>41312</c:v>
                </c:pt>
                <c:pt idx="205">
                  <c:v>41319</c:v>
                </c:pt>
                <c:pt idx="206">
                  <c:v>41326</c:v>
                </c:pt>
                <c:pt idx="207">
                  <c:v>41333</c:v>
                </c:pt>
                <c:pt idx="208">
                  <c:v>41340</c:v>
                </c:pt>
                <c:pt idx="209">
                  <c:v>41347</c:v>
                </c:pt>
                <c:pt idx="210">
                  <c:v>41354</c:v>
                </c:pt>
                <c:pt idx="211">
                  <c:v>41361</c:v>
                </c:pt>
                <c:pt idx="212">
                  <c:v>41368</c:v>
                </c:pt>
                <c:pt idx="213">
                  <c:v>41375</c:v>
                </c:pt>
                <c:pt idx="214">
                  <c:v>41382</c:v>
                </c:pt>
                <c:pt idx="215">
                  <c:v>41389</c:v>
                </c:pt>
                <c:pt idx="216">
                  <c:v>41396</c:v>
                </c:pt>
                <c:pt idx="217">
                  <c:v>41403</c:v>
                </c:pt>
                <c:pt idx="218">
                  <c:v>41410</c:v>
                </c:pt>
                <c:pt idx="219">
                  <c:v>41417</c:v>
                </c:pt>
                <c:pt idx="220">
                  <c:v>41424</c:v>
                </c:pt>
                <c:pt idx="221">
                  <c:v>41431</c:v>
                </c:pt>
                <c:pt idx="222">
                  <c:v>41438</c:v>
                </c:pt>
                <c:pt idx="223">
                  <c:v>41445</c:v>
                </c:pt>
                <c:pt idx="224">
                  <c:v>41452</c:v>
                </c:pt>
                <c:pt idx="225">
                  <c:v>41459</c:v>
                </c:pt>
                <c:pt idx="226">
                  <c:v>41466</c:v>
                </c:pt>
                <c:pt idx="227">
                  <c:v>41473</c:v>
                </c:pt>
                <c:pt idx="228">
                  <c:v>41480</c:v>
                </c:pt>
                <c:pt idx="229">
                  <c:v>41487</c:v>
                </c:pt>
                <c:pt idx="230">
                  <c:v>41494</c:v>
                </c:pt>
                <c:pt idx="231">
                  <c:v>41501</c:v>
                </c:pt>
                <c:pt idx="232">
                  <c:v>41508</c:v>
                </c:pt>
                <c:pt idx="233">
                  <c:v>41515</c:v>
                </c:pt>
                <c:pt idx="234">
                  <c:v>41522</c:v>
                </c:pt>
                <c:pt idx="235">
                  <c:v>41529</c:v>
                </c:pt>
                <c:pt idx="236">
                  <c:v>41536</c:v>
                </c:pt>
                <c:pt idx="237">
                  <c:v>41543</c:v>
                </c:pt>
                <c:pt idx="238">
                  <c:v>41550</c:v>
                </c:pt>
                <c:pt idx="239">
                  <c:v>41557</c:v>
                </c:pt>
                <c:pt idx="240">
                  <c:v>41564</c:v>
                </c:pt>
                <c:pt idx="241">
                  <c:v>41571</c:v>
                </c:pt>
                <c:pt idx="242">
                  <c:v>41578</c:v>
                </c:pt>
                <c:pt idx="243">
                  <c:v>41585</c:v>
                </c:pt>
                <c:pt idx="244">
                  <c:v>41592</c:v>
                </c:pt>
                <c:pt idx="245">
                  <c:v>41599</c:v>
                </c:pt>
                <c:pt idx="246">
                  <c:v>41606</c:v>
                </c:pt>
                <c:pt idx="247">
                  <c:v>41613</c:v>
                </c:pt>
                <c:pt idx="248">
                  <c:v>41620</c:v>
                </c:pt>
                <c:pt idx="249">
                  <c:v>41627</c:v>
                </c:pt>
                <c:pt idx="250">
                  <c:v>41634</c:v>
                </c:pt>
                <c:pt idx="251">
                  <c:v>41641</c:v>
                </c:pt>
                <c:pt idx="252">
                  <c:v>41648</c:v>
                </c:pt>
                <c:pt idx="253">
                  <c:v>41655</c:v>
                </c:pt>
                <c:pt idx="254">
                  <c:v>41662</c:v>
                </c:pt>
                <c:pt idx="255">
                  <c:v>41669</c:v>
                </c:pt>
                <c:pt idx="256">
                  <c:v>41676</c:v>
                </c:pt>
                <c:pt idx="257">
                  <c:v>41683</c:v>
                </c:pt>
                <c:pt idx="258">
                  <c:v>41690</c:v>
                </c:pt>
                <c:pt idx="259">
                  <c:v>41697</c:v>
                </c:pt>
                <c:pt idx="260">
                  <c:v>41704</c:v>
                </c:pt>
                <c:pt idx="261">
                  <c:v>41711</c:v>
                </c:pt>
                <c:pt idx="262">
                  <c:v>41718</c:v>
                </c:pt>
                <c:pt idx="263">
                  <c:v>41725</c:v>
                </c:pt>
                <c:pt idx="264">
                  <c:v>41732</c:v>
                </c:pt>
                <c:pt idx="265">
                  <c:v>41739</c:v>
                </c:pt>
                <c:pt idx="266">
                  <c:v>41746</c:v>
                </c:pt>
                <c:pt idx="267">
                  <c:v>41753</c:v>
                </c:pt>
                <c:pt idx="268">
                  <c:v>41760</c:v>
                </c:pt>
                <c:pt idx="269">
                  <c:v>41767</c:v>
                </c:pt>
                <c:pt idx="270">
                  <c:v>41774</c:v>
                </c:pt>
                <c:pt idx="271">
                  <c:v>41781</c:v>
                </c:pt>
                <c:pt idx="272">
                  <c:v>41788</c:v>
                </c:pt>
                <c:pt idx="273">
                  <c:v>41795</c:v>
                </c:pt>
                <c:pt idx="274">
                  <c:v>41802</c:v>
                </c:pt>
                <c:pt idx="275">
                  <c:v>41809</c:v>
                </c:pt>
                <c:pt idx="276">
                  <c:v>41816</c:v>
                </c:pt>
                <c:pt idx="277">
                  <c:v>41823</c:v>
                </c:pt>
                <c:pt idx="278">
                  <c:v>41830</c:v>
                </c:pt>
                <c:pt idx="279">
                  <c:v>41837</c:v>
                </c:pt>
                <c:pt idx="280">
                  <c:v>41844</c:v>
                </c:pt>
                <c:pt idx="281">
                  <c:v>41851</c:v>
                </c:pt>
                <c:pt idx="282">
                  <c:v>41858</c:v>
                </c:pt>
                <c:pt idx="283">
                  <c:v>41865</c:v>
                </c:pt>
                <c:pt idx="284">
                  <c:v>41872</c:v>
                </c:pt>
                <c:pt idx="285">
                  <c:v>41879</c:v>
                </c:pt>
                <c:pt idx="286">
                  <c:v>41886</c:v>
                </c:pt>
                <c:pt idx="287">
                  <c:v>41893</c:v>
                </c:pt>
                <c:pt idx="288">
                  <c:v>41900</c:v>
                </c:pt>
                <c:pt idx="289">
                  <c:v>41907</c:v>
                </c:pt>
                <c:pt idx="290">
                  <c:v>41914</c:v>
                </c:pt>
                <c:pt idx="291">
                  <c:v>41921</c:v>
                </c:pt>
                <c:pt idx="292">
                  <c:v>41928</c:v>
                </c:pt>
                <c:pt idx="293">
                  <c:v>41935</c:v>
                </c:pt>
                <c:pt idx="294">
                  <c:v>41942</c:v>
                </c:pt>
                <c:pt idx="295">
                  <c:v>41949</c:v>
                </c:pt>
                <c:pt idx="296">
                  <c:v>41956</c:v>
                </c:pt>
                <c:pt idx="297">
                  <c:v>41963</c:v>
                </c:pt>
                <c:pt idx="298">
                  <c:v>41970</c:v>
                </c:pt>
                <c:pt idx="299">
                  <c:v>41977</c:v>
                </c:pt>
                <c:pt idx="300">
                  <c:v>41984</c:v>
                </c:pt>
                <c:pt idx="301">
                  <c:v>41991</c:v>
                </c:pt>
                <c:pt idx="302">
                  <c:v>41998</c:v>
                </c:pt>
                <c:pt idx="303">
                  <c:v>42005</c:v>
                </c:pt>
                <c:pt idx="304">
                  <c:v>42012</c:v>
                </c:pt>
                <c:pt idx="305">
                  <c:v>42019</c:v>
                </c:pt>
                <c:pt idx="306">
                  <c:v>42026</c:v>
                </c:pt>
                <c:pt idx="307">
                  <c:v>42033</c:v>
                </c:pt>
                <c:pt idx="308">
                  <c:v>42040</c:v>
                </c:pt>
                <c:pt idx="309">
                  <c:v>42047</c:v>
                </c:pt>
                <c:pt idx="310">
                  <c:v>42054</c:v>
                </c:pt>
                <c:pt idx="311">
                  <c:v>42061</c:v>
                </c:pt>
                <c:pt idx="312">
                  <c:v>42068</c:v>
                </c:pt>
                <c:pt idx="313">
                  <c:v>42075</c:v>
                </c:pt>
                <c:pt idx="314">
                  <c:v>42082</c:v>
                </c:pt>
                <c:pt idx="315">
                  <c:v>42089</c:v>
                </c:pt>
                <c:pt idx="316">
                  <c:v>42096</c:v>
                </c:pt>
                <c:pt idx="317">
                  <c:v>42103</c:v>
                </c:pt>
                <c:pt idx="318">
                  <c:v>42110</c:v>
                </c:pt>
                <c:pt idx="319">
                  <c:v>42117</c:v>
                </c:pt>
                <c:pt idx="320">
                  <c:v>42124</c:v>
                </c:pt>
                <c:pt idx="321">
                  <c:v>42131</c:v>
                </c:pt>
                <c:pt idx="322">
                  <c:v>42138</c:v>
                </c:pt>
                <c:pt idx="323">
                  <c:v>42145</c:v>
                </c:pt>
                <c:pt idx="324">
                  <c:v>42152</c:v>
                </c:pt>
                <c:pt idx="325">
                  <c:v>42159</c:v>
                </c:pt>
                <c:pt idx="326">
                  <c:v>42166</c:v>
                </c:pt>
                <c:pt idx="327">
                  <c:v>42173</c:v>
                </c:pt>
                <c:pt idx="328">
                  <c:v>42180</c:v>
                </c:pt>
                <c:pt idx="329">
                  <c:v>42187</c:v>
                </c:pt>
                <c:pt idx="330">
                  <c:v>42194</c:v>
                </c:pt>
                <c:pt idx="331">
                  <c:v>42201</c:v>
                </c:pt>
                <c:pt idx="332">
                  <c:v>42208</c:v>
                </c:pt>
                <c:pt idx="333">
                  <c:v>42215</c:v>
                </c:pt>
                <c:pt idx="334">
                  <c:v>42222</c:v>
                </c:pt>
                <c:pt idx="335">
                  <c:v>42229</c:v>
                </c:pt>
                <c:pt idx="336">
                  <c:v>42236</c:v>
                </c:pt>
                <c:pt idx="337">
                  <c:v>42243</c:v>
                </c:pt>
                <c:pt idx="338">
                  <c:v>42250</c:v>
                </c:pt>
                <c:pt idx="339">
                  <c:v>42257</c:v>
                </c:pt>
                <c:pt idx="340">
                  <c:v>42264</c:v>
                </c:pt>
                <c:pt idx="341">
                  <c:v>42271</c:v>
                </c:pt>
                <c:pt idx="342">
                  <c:v>42278</c:v>
                </c:pt>
                <c:pt idx="343">
                  <c:v>42285</c:v>
                </c:pt>
                <c:pt idx="344">
                  <c:v>42292</c:v>
                </c:pt>
                <c:pt idx="345">
                  <c:v>42299</c:v>
                </c:pt>
                <c:pt idx="346">
                  <c:v>42306</c:v>
                </c:pt>
                <c:pt idx="347">
                  <c:v>42313</c:v>
                </c:pt>
                <c:pt idx="348">
                  <c:v>42320</c:v>
                </c:pt>
                <c:pt idx="349">
                  <c:v>42327</c:v>
                </c:pt>
                <c:pt idx="350">
                  <c:v>42334</c:v>
                </c:pt>
                <c:pt idx="351">
                  <c:v>42341</c:v>
                </c:pt>
                <c:pt idx="352">
                  <c:v>42348</c:v>
                </c:pt>
                <c:pt idx="353">
                  <c:v>42355</c:v>
                </c:pt>
                <c:pt idx="354">
                  <c:v>42362</c:v>
                </c:pt>
                <c:pt idx="355">
                  <c:v>42369</c:v>
                </c:pt>
                <c:pt idx="356">
                  <c:v>42376</c:v>
                </c:pt>
                <c:pt idx="357">
                  <c:v>42383</c:v>
                </c:pt>
                <c:pt idx="358">
                  <c:v>42390</c:v>
                </c:pt>
                <c:pt idx="359">
                  <c:v>42397</c:v>
                </c:pt>
                <c:pt idx="360">
                  <c:v>42404</c:v>
                </c:pt>
                <c:pt idx="361">
                  <c:v>42411</c:v>
                </c:pt>
                <c:pt idx="362">
                  <c:v>42418</c:v>
                </c:pt>
                <c:pt idx="363">
                  <c:v>42425</c:v>
                </c:pt>
                <c:pt idx="364">
                  <c:v>42432</c:v>
                </c:pt>
                <c:pt idx="365">
                  <c:v>42439</c:v>
                </c:pt>
                <c:pt idx="366">
                  <c:v>42446</c:v>
                </c:pt>
                <c:pt idx="367">
                  <c:v>42453</c:v>
                </c:pt>
                <c:pt idx="368">
                  <c:v>42460</c:v>
                </c:pt>
                <c:pt idx="369">
                  <c:v>42467</c:v>
                </c:pt>
                <c:pt idx="370">
                  <c:v>42474</c:v>
                </c:pt>
                <c:pt idx="371">
                  <c:v>42481</c:v>
                </c:pt>
                <c:pt idx="372">
                  <c:v>42488</c:v>
                </c:pt>
                <c:pt idx="373">
                  <c:v>42495</c:v>
                </c:pt>
                <c:pt idx="374">
                  <c:v>42502</c:v>
                </c:pt>
                <c:pt idx="375">
                  <c:v>42509</c:v>
                </c:pt>
                <c:pt idx="376">
                  <c:v>42516</c:v>
                </c:pt>
                <c:pt idx="377">
                  <c:v>42523</c:v>
                </c:pt>
                <c:pt idx="378">
                  <c:v>42530</c:v>
                </c:pt>
                <c:pt idx="379">
                  <c:v>42537</c:v>
                </c:pt>
                <c:pt idx="380">
                  <c:v>42544</c:v>
                </c:pt>
                <c:pt idx="381">
                  <c:v>42551</c:v>
                </c:pt>
                <c:pt idx="382">
                  <c:v>42558</c:v>
                </c:pt>
                <c:pt idx="383">
                  <c:v>42565</c:v>
                </c:pt>
                <c:pt idx="384">
                  <c:v>42572</c:v>
                </c:pt>
                <c:pt idx="385">
                  <c:v>42579</c:v>
                </c:pt>
                <c:pt idx="386">
                  <c:v>42586</c:v>
                </c:pt>
                <c:pt idx="387">
                  <c:v>42593</c:v>
                </c:pt>
                <c:pt idx="388">
                  <c:v>42600</c:v>
                </c:pt>
                <c:pt idx="389">
                  <c:v>42607</c:v>
                </c:pt>
                <c:pt idx="390">
                  <c:v>42614</c:v>
                </c:pt>
                <c:pt idx="391">
                  <c:v>42621</c:v>
                </c:pt>
                <c:pt idx="392">
                  <c:v>42628</c:v>
                </c:pt>
                <c:pt idx="393">
                  <c:v>42634</c:v>
                </c:pt>
                <c:pt idx="394">
                  <c:v>42641</c:v>
                </c:pt>
                <c:pt idx="395">
                  <c:v>42648</c:v>
                </c:pt>
                <c:pt idx="396">
                  <c:v>42655</c:v>
                </c:pt>
                <c:pt idx="397">
                  <c:v>42662</c:v>
                </c:pt>
                <c:pt idx="398">
                  <c:v>42669</c:v>
                </c:pt>
                <c:pt idx="399">
                  <c:v>42676</c:v>
                </c:pt>
                <c:pt idx="400">
                  <c:v>42683</c:v>
                </c:pt>
                <c:pt idx="401">
                  <c:v>42690</c:v>
                </c:pt>
                <c:pt idx="402">
                  <c:v>42697</c:v>
                </c:pt>
                <c:pt idx="403">
                  <c:v>42704</c:v>
                </c:pt>
                <c:pt idx="404">
                  <c:v>42711</c:v>
                </c:pt>
                <c:pt idx="405">
                  <c:v>42718</c:v>
                </c:pt>
                <c:pt idx="406">
                  <c:v>42725</c:v>
                </c:pt>
                <c:pt idx="407">
                  <c:v>42732</c:v>
                </c:pt>
                <c:pt idx="408">
                  <c:v>42739</c:v>
                </c:pt>
                <c:pt idx="409">
                  <c:v>42746</c:v>
                </c:pt>
                <c:pt idx="410">
                  <c:v>42753</c:v>
                </c:pt>
                <c:pt idx="411">
                  <c:v>42760</c:v>
                </c:pt>
                <c:pt idx="412">
                  <c:v>42767</c:v>
                </c:pt>
                <c:pt idx="413">
                  <c:v>42774</c:v>
                </c:pt>
                <c:pt idx="414">
                  <c:v>42781</c:v>
                </c:pt>
                <c:pt idx="415">
                  <c:v>42788</c:v>
                </c:pt>
                <c:pt idx="416">
                  <c:v>42795</c:v>
                </c:pt>
                <c:pt idx="417">
                  <c:v>42802</c:v>
                </c:pt>
                <c:pt idx="418">
                  <c:v>42809</c:v>
                </c:pt>
                <c:pt idx="419">
                  <c:v>42816</c:v>
                </c:pt>
                <c:pt idx="420">
                  <c:v>42823</c:v>
                </c:pt>
                <c:pt idx="421">
                  <c:v>42830</c:v>
                </c:pt>
                <c:pt idx="422">
                  <c:v>42837</c:v>
                </c:pt>
                <c:pt idx="423">
                  <c:v>42844</c:v>
                </c:pt>
                <c:pt idx="424">
                  <c:v>42851</c:v>
                </c:pt>
                <c:pt idx="425">
                  <c:v>42858</c:v>
                </c:pt>
                <c:pt idx="426">
                  <c:v>42865</c:v>
                </c:pt>
                <c:pt idx="427">
                  <c:v>42872</c:v>
                </c:pt>
                <c:pt idx="428">
                  <c:v>42879</c:v>
                </c:pt>
                <c:pt idx="429">
                  <c:v>42886</c:v>
                </c:pt>
                <c:pt idx="430">
                  <c:v>42893</c:v>
                </c:pt>
                <c:pt idx="431">
                  <c:v>42900</c:v>
                </c:pt>
                <c:pt idx="432">
                  <c:v>42907</c:v>
                </c:pt>
                <c:pt idx="433">
                  <c:v>42914</c:v>
                </c:pt>
                <c:pt idx="434">
                  <c:v>42921</c:v>
                </c:pt>
                <c:pt idx="435">
                  <c:v>42928</c:v>
                </c:pt>
              </c:numCache>
            </c:numRef>
          </c:cat>
          <c:val>
            <c:numRef>
              <c:f>'Quantitative Easing'!$B$27:$B$462</c:f>
              <c:numCache>
                <c:formatCode>"£"#,##0_);[Red]\("£"#,##0\)</c:formatCode>
                <c:ptCount val="436"/>
                <c:pt idx="0">
                  <c:v>2.5609999999999999</c:v>
                </c:pt>
                <c:pt idx="1">
                  <c:v>7.6539999999999999</c:v>
                </c:pt>
                <c:pt idx="2">
                  <c:v>13.973000000000001</c:v>
                </c:pt>
                <c:pt idx="3">
                  <c:v>20.116</c:v>
                </c:pt>
                <c:pt idx="4">
                  <c:v>26.367999999999999</c:v>
                </c:pt>
                <c:pt idx="5">
                  <c:v>32.976999999999997</c:v>
                </c:pt>
                <c:pt idx="6">
                  <c:v>39.845999999999997</c:v>
                </c:pt>
                <c:pt idx="7">
                  <c:v>46.185000000000002</c:v>
                </c:pt>
                <c:pt idx="8">
                  <c:v>52.600999999999999</c:v>
                </c:pt>
                <c:pt idx="9">
                  <c:v>59.298000000000002</c:v>
                </c:pt>
                <c:pt idx="10">
                  <c:v>66.073999999999998</c:v>
                </c:pt>
                <c:pt idx="11">
                  <c:v>72.831000000000003</c:v>
                </c:pt>
                <c:pt idx="12">
                  <c:v>79.834999999999994</c:v>
                </c:pt>
                <c:pt idx="13">
                  <c:v>86.197999999999993</c:v>
                </c:pt>
                <c:pt idx="14">
                  <c:v>92.718999999999994</c:v>
                </c:pt>
                <c:pt idx="15">
                  <c:v>99.093999999999994</c:v>
                </c:pt>
                <c:pt idx="16">
                  <c:v>105.58499999999999</c:v>
                </c:pt>
                <c:pt idx="17">
                  <c:v>112.05500000000001</c:v>
                </c:pt>
                <c:pt idx="18">
                  <c:v>116.577</c:v>
                </c:pt>
                <c:pt idx="19">
                  <c:v>121.242</c:v>
                </c:pt>
                <c:pt idx="20">
                  <c:v>125.096</c:v>
                </c:pt>
                <c:pt idx="21">
                  <c:v>125.09099999999999</c:v>
                </c:pt>
                <c:pt idx="22">
                  <c:v>129.22200000000001</c:v>
                </c:pt>
                <c:pt idx="23">
                  <c:v>133.46899999999999</c:v>
                </c:pt>
                <c:pt idx="24">
                  <c:v>137.482</c:v>
                </c:pt>
                <c:pt idx="25">
                  <c:v>140.072</c:v>
                </c:pt>
                <c:pt idx="26">
                  <c:v>145.52699999999999</c:v>
                </c:pt>
                <c:pt idx="27">
                  <c:v>149.46</c:v>
                </c:pt>
                <c:pt idx="28">
                  <c:v>153.77000000000001</c:v>
                </c:pt>
                <c:pt idx="29">
                  <c:v>158.39099999999999</c:v>
                </c:pt>
                <c:pt idx="30">
                  <c:v>162.17500000000001</c:v>
                </c:pt>
                <c:pt idx="31">
                  <c:v>166.393</c:v>
                </c:pt>
                <c:pt idx="32">
                  <c:v>170.59</c:v>
                </c:pt>
                <c:pt idx="33">
                  <c:v>174.81</c:v>
                </c:pt>
                <c:pt idx="34">
                  <c:v>174.88300000000001</c:v>
                </c:pt>
                <c:pt idx="35">
                  <c:v>178.291</c:v>
                </c:pt>
                <c:pt idx="36">
                  <c:v>179.98500000000001</c:v>
                </c:pt>
                <c:pt idx="37">
                  <c:v>183.35599999999999</c:v>
                </c:pt>
                <c:pt idx="38">
                  <c:v>184.93199999999999</c:v>
                </c:pt>
                <c:pt idx="39">
                  <c:v>188.43799999999999</c:v>
                </c:pt>
                <c:pt idx="40">
                  <c:v>190.143</c:v>
                </c:pt>
                <c:pt idx="41">
                  <c:v>190.22800000000001</c:v>
                </c:pt>
                <c:pt idx="42">
                  <c:v>190.053</c:v>
                </c:pt>
                <c:pt idx="43">
                  <c:v>193.40299999999999</c:v>
                </c:pt>
                <c:pt idx="44">
                  <c:v>194.92699999999999</c:v>
                </c:pt>
                <c:pt idx="45">
                  <c:v>198.56800000000001</c:v>
                </c:pt>
                <c:pt idx="46">
                  <c:v>200.239</c:v>
                </c:pt>
                <c:pt idx="47">
                  <c:v>200.02</c:v>
                </c:pt>
                <c:pt idx="48">
                  <c:v>200.02099999999999</c:v>
                </c:pt>
                <c:pt idx="49">
                  <c:v>200.00899999999999</c:v>
                </c:pt>
                <c:pt idx="50">
                  <c:v>199.983</c:v>
                </c:pt>
                <c:pt idx="51">
                  <c:v>199.85300000000001</c:v>
                </c:pt>
                <c:pt idx="52">
                  <c:v>199.739</c:v>
                </c:pt>
                <c:pt idx="53">
                  <c:v>199.67099999999999</c:v>
                </c:pt>
                <c:pt idx="54">
                  <c:v>199.667</c:v>
                </c:pt>
                <c:pt idx="55">
                  <c:v>199.666</c:v>
                </c:pt>
                <c:pt idx="56">
                  <c:v>199.64099999999999</c:v>
                </c:pt>
                <c:pt idx="57">
                  <c:v>199.60900000000001</c:v>
                </c:pt>
                <c:pt idx="58">
                  <c:v>199.59100000000001</c:v>
                </c:pt>
                <c:pt idx="59">
                  <c:v>199.59</c:v>
                </c:pt>
                <c:pt idx="60">
                  <c:v>199.589</c:v>
                </c:pt>
                <c:pt idx="61">
                  <c:v>199.589</c:v>
                </c:pt>
                <c:pt idx="62">
                  <c:v>199.58500000000001</c:v>
                </c:pt>
                <c:pt idx="63">
                  <c:v>199.584</c:v>
                </c:pt>
                <c:pt idx="64">
                  <c:v>199.572</c:v>
                </c:pt>
                <c:pt idx="65">
                  <c:v>199.56299999999999</c:v>
                </c:pt>
                <c:pt idx="66">
                  <c:v>199.54300000000001</c:v>
                </c:pt>
                <c:pt idx="67">
                  <c:v>199.52699999999999</c:v>
                </c:pt>
                <c:pt idx="68">
                  <c:v>199.52500000000001</c:v>
                </c:pt>
                <c:pt idx="69">
                  <c:v>199.52500000000001</c:v>
                </c:pt>
                <c:pt idx="70">
                  <c:v>199.52500000000001</c:v>
                </c:pt>
                <c:pt idx="71">
                  <c:v>199.52500000000001</c:v>
                </c:pt>
                <c:pt idx="72">
                  <c:v>199.52500000000001</c:v>
                </c:pt>
                <c:pt idx="73">
                  <c:v>199.52</c:v>
                </c:pt>
                <c:pt idx="74">
                  <c:v>199.51599999999999</c:v>
                </c:pt>
                <c:pt idx="75">
                  <c:v>199.51</c:v>
                </c:pt>
                <c:pt idx="76">
                  <c:v>199.506</c:v>
                </c:pt>
                <c:pt idx="77">
                  <c:v>199.50399999999999</c:v>
                </c:pt>
                <c:pt idx="78">
                  <c:v>199.50399999999999</c:v>
                </c:pt>
                <c:pt idx="79">
                  <c:v>199.5</c:v>
                </c:pt>
                <c:pt idx="80">
                  <c:v>199.5</c:v>
                </c:pt>
                <c:pt idx="81">
                  <c:v>199.5</c:v>
                </c:pt>
                <c:pt idx="82">
                  <c:v>199.5</c:v>
                </c:pt>
                <c:pt idx="83">
                  <c:v>199.48699999999999</c:v>
                </c:pt>
                <c:pt idx="84">
                  <c:v>199.48500000000001</c:v>
                </c:pt>
                <c:pt idx="85">
                  <c:v>199.47300000000001</c:v>
                </c:pt>
                <c:pt idx="86">
                  <c:v>199.47200000000001</c:v>
                </c:pt>
                <c:pt idx="87">
                  <c:v>199.452</c:v>
                </c:pt>
                <c:pt idx="88">
                  <c:v>199.45099999999999</c:v>
                </c:pt>
                <c:pt idx="89">
                  <c:v>199.446</c:v>
                </c:pt>
                <c:pt idx="90">
                  <c:v>199.44499999999999</c:v>
                </c:pt>
                <c:pt idx="91">
                  <c:v>199.41300000000001</c:v>
                </c:pt>
                <c:pt idx="92">
                  <c:v>199.404</c:v>
                </c:pt>
                <c:pt idx="93">
                  <c:v>199.40100000000001</c:v>
                </c:pt>
                <c:pt idx="94">
                  <c:v>199.398</c:v>
                </c:pt>
                <c:pt idx="95">
                  <c:v>199.398</c:v>
                </c:pt>
                <c:pt idx="96">
                  <c:v>199.375</c:v>
                </c:pt>
                <c:pt idx="97">
                  <c:v>199.34700000000001</c:v>
                </c:pt>
                <c:pt idx="98">
                  <c:v>199.33099999999999</c:v>
                </c:pt>
                <c:pt idx="99">
                  <c:v>199.309</c:v>
                </c:pt>
                <c:pt idx="100">
                  <c:v>199.30600000000001</c:v>
                </c:pt>
                <c:pt idx="101">
                  <c:v>199.30099999999999</c:v>
                </c:pt>
                <c:pt idx="102">
                  <c:v>199.297</c:v>
                </c:pt>
                <c:pt idx="103">
                  <c:v>199.297</c:v>
                </c:pt>
                <c:pt idx="104">
                  <c:v>199.291</c:v>
                </c:pt>
                <c:pt idx="105">
                  <c:v>199.291</c:v>
                </c:pt>
                <c:pt idx="106">
                  <c:v>199.28899999999999</c:v>
                </c:pt>
                <c:pt idx="107">
                  <c:v>199.285</c:v>
                </c:pt>
                <c:pt idx="108">
                  <c:v>199.27199999999999</c:v>
                </c:pt>
                <c:pt idx="109">
                  <c:v>199.25399999999999</c:v>
                </c:pt>
                <c:pt idx="110">
                  <c:v>199.25200000000001</c:v>
                </c:pt>
                <c:pt idx="111">
                  <c:v>199.239</c:v>
                </c:pt>
                <c:pt idx="112">
                  <c:v>199.22399999999999</c:v>
                </c:pt>
                <c:pt idx="113">
                  <c:v>199.18899999999999</c:v>
                </c:pt>
                <c:pt idx="114">
                  <c:v>199.167</c:v>
                </c:pt>
                <c:pt idx="115">
                  <c:v>199.15100000000001</c:v>
                </c:pt>
                <c:pt idx="116">
                  <c:v>199.14699999999999</c:v>
                </c:pt>
                <c:pt idx="117">
                  <c:v>199.14400000000001</c:v>
                </c:pt>
                <c:pt idx="118">
                  <c:v>199.14400000000001</c:v>
                </c:pt>
                <c:pt idx="119">
                  <c:v>199.14400000000001</c:v>
                </c:pt>
                <c:pt idx="120">
                  <c:v>199.14400000000001</c:v>
                </c:pt>
                <c:pt idx="121">
                  <c:v>199.13200000000001</c:v>
                </c:pt>
                <c:pt idx="122">
                  <c:v>199.13200000000001</c:v>
                </c:pt>
                <c:pt idx="123">
                  <c:v>199.13200000000001</c:v>
                </c:pt>
                <c:pt idx="124">
                  <c:v>199.13</c:v>
                </c:pt>
                <c:pt idx="125">
                  <c:v>199.119</c:v>
                </c:pt>
                <c:pt idx="126">
                  <c:v>199.119</c:v>
                </c:pt>
                <c:pt idx="127">
                  <c:v>199.119</c:v>
                </c:pt>
                <c:pt idx="128">
                  <c:v>199.119</c:v>
                </c:pt>
                <c:pt idx="129">
                  <c:v>199.119</c:v>
                </c:pt>
                <c:pt idx="130">
                  <c:v>199.108</c:v>
                </c:pt>
                <c:pt idx="131">
                  <c:v>199.108</c:v>
                </c:pt>
                <c:pt idx="132">
                  <c:v>199.07599999999999</c:v>
                </c:pt>
                <c:pt idx="133">
                  <c:v>199.07599999999999</c:v>
                </c:pt>
                <c:pt idx="134">
                  <c:v>199.07499999999999</c:v>
                </c:pt>
                <c:pt idx="135">
                  <c:v>204.16800000000001</c:v>
                </c:pt>
                <c:pt idx="136">
                  <c:v>209.262</c:v>
                </c:pt>
                <c:pt idx="137">
                  <c:v>214.34899999999999</c:v>
                </c:pt>
                <c:pt idx="138">
                  <c:v>219.37700000000001</c:v>
                </c:pt>
                <c:pt idx="139">
                  <c:v>224.44800000000001</c:v>
                </c:pt>
                <c:pt idx="140">
                  <c:v>229.548</c:v>
                </c:pt>
                <c:pt idx="141">
                  <c:v>234.64</c:v>
                </c:pt>
                <c:pt idx="142">
                  <c:v>239.74</c:v>
                </c:pt>
                <c:pt idx="143">
                  <c:v>244.827</c:v>
                </c:pt>
                <c:pt idx="144">
                  <c:v>249.92599999999999</c:v>
                </c:pt>
                <c:pt idx="145">
                  <c:v>249.92</c:v>
                </c:pt>
                <c:pt idx="146">
                  <c:v>249.92</c:v>
                </c:pt>
                <c:pt idx="147">
                  <c:v>253.25700000000001</c:v>
                </c:pt>
                <c:pt idx="148">
                  <c:v>258.327</c:v>
                </c:pt>
                <c:pt idx="149">
                  <c:v>263.416</c:v>
                </c:pt>
                <c:pt idx="150">
                  <c:v>268.60199999999998</c:v>
                </c:pt>
                <c:pt idx="151">
                  <c:v>273.79700000000003</c:v>
                </c:pt>
                <c:pt idx="152">
                  <c:v>273.74900000000002</c:v>
                </c:pt>
                <c:pt idx="153">
                  <c:v>278.22199999999998</c:v>
                </c:pt>
                <c:pt idx="154">
                  <c:v>282.68299999999999</c:v>
                </c:pt>
                <c:pt idx="155">
                  <c:v>287.10599999999999</c:v>
                </c:pt>
                <c:pt idx="156">
                  <c:v>291.57400000000001</c:v>
                </c:pt>
                <c:pt idx="157">
                  <c:v>296.04500000000002</c:v>
                </c:pt>
                <c:pt idx="158">
                  <c:v>299.03699999999998</c:v>
                </c:pt>
                <c:pt idx="159">
                  <c:v>303.53399999999999</c:v>
                </c:pt>
                <c:pt idx="160">
                  <c:v>308.02499999999998</c:v>
                </c:pt>
                <c:pt idx="161">
                  <c:v>311.02499999999998</c:v>
                </c:pt>
                <c:pt idx="162">
                  <c:v>315.52499999999998</c:v>
                </c:pt>
                <c:pt idx="163">
                  <c:v>320.31200000000001</c:v>
                </c:pt>
                <c:pt idx="164">
                  <c:v>324.98700000000002</c:v>
                </c:pt>
                <c:pt idx="165">
                  <c:v>324.96699999999998</c:v>
                </c:pt>
                <c:pt idx="166">
                  <c:v>324.95600000000002</c:v>
                </c:pt>
                <c:pt idx="167">
                  <c:v>324.95400000000001</c:v>
                </c:pt>
                <c:pt idx="168">
                  <c:v>324.94799999999998</c:v>
                </c:pt>
                <c:pt idx="169">
                  <c:v>324.94799999999998</c:v>
                </c:pt>
                <c:pt idx="170">
                  <c:v>324.94499999999999</c:v>
                </c:pt>
                <c:pt idx="171">
                  <c:v>324.935</c:v>
                </c:pt>
                <c:pt idx="172">
                  <c:v>324.93400000000003</c:v>
                </c:pt>
                <c:pt idx="173">
                  <c:v>324.93400000000003</c:v>
                </c:pt>
                <c:pt idx="174">
                  <c:v>327.92500000000001</c:v>
                </c:pt>
                <c:pt idx="175">
                  <c:v>330.892</c:v>
                </c:pt>
                <c:pt idx="176">
                  <c:v>333.87599999999998</c:v>
                </c:pt>
                <c:pt idx="177">
                  <c:v>336.85300000000001</c:v>
                </c:pt>
                <c:pt idx="178">
                  <c:v>339.84399999999999</c:v>
                </c:pt>
                <c:pt idx="179">
                  <c:v>342.84300000000002</c:v>
                </c:pt>
                <c:pt idx="180">
                  <c:v>345.84199999999998</c:v>
                </c:pt>
                <c:pt idx="181">
                  <c:v>347.83800000000002</c:v>
                </c:pt>
                <c:pt idx="182">
                  <c:v>350.83800000000002</c:v>
                </c:pt>
                <c:pt idx="183">
                  <c:v>353.83</c:v>
                </c:pt>
                <c:pt idx="184">
                  <c:v>356.827</c:v>
                </c:pt>
                <c:pt idx="185">
                  <c:v>359.82499999999999</c:v>
                </c:pt>
                <c:pt idx="186">
                  <c:v>362.82499999999999</c:v>
                </c:pt>
                <c:pt idx="187">
                  <c:v>365.815</c:v>
                </c:pt>
                <c:pt idx="188">
                  <c:v>368.80700000000002</c:v>
                </c:pt>
                <c:pt idx="189">
                  <c:v>371.78399999999999</c:v>
                </c:pt>
                <c:pt idx="190">
                  <c:v>374.98399999999998</c:v>
                </c:pt>
                <c:pt idx="191">
                  <c:v>374.98200000000003</c:v>
                </c:pt>
                <c:pt idx="192">
                  <c:v>374.97899999999998</c:v>
                </c:pt>
                <c:pt idx="193">
                  <c:v>374.97899999999998</c:v>
                </c:pt>
                <c:pt idx="194">
                  <c:v>374.97899999999998</c:v>
                </c:pt>
                <c:pt idx="195">
                  <c:v>374.97800000000001</c:v>
                </c:pt>
                <c:pt idx="196">
                  <c:v>374.97800000000001</c:v>
                </c:pt>
                <c:pt idx="197">
                  <c:v>374.97399999999999</c:v>
                </c:pt>
                <c:pt idx="198">
                  <c:v>374.97399999999999</c:v>
                </c:pt>
                <c:pt idx="199">
                  <c:v>374.97300000000001</c:v>
                </c:pt>
                <c:pt idx="200">
                  <c:v>374.96699999999998</c:v>
                </c:pt>
                <c:pt idx="201">
                  <c:v>374.96699999999998</c:v>
                </c:pt>
                <c:pt idx="202">
                  <c:v>374.96600000000001</c:v>
                </c:pt>
                <c:pt idx="203">
                  <c:v>374.96600000000001</c:v>
                </c:pt>
                <c:pt idx="204">
                  <c:v>374.96600000000001</c:v>
                </c:pt>
                <c:pt idx="205">
                  <c:v>374.96600000000001</c:v>
                </c:pt>
                <c:pt idx="206">
                  <c:v>374.96600000000001</c:v>
                </c:pt>
                <c:pt idx="207">
                  <c:v>374.96600000000001</c:v>
                </c:pt>
                <c:pt idx="208">
                  <c:v>368.36099999999999</c:v>
                </c:pt>
                <c:pt idx="209">
                  <c:v>371.65600000000001</c:v>
                </c:pt>
                <c:pt idx="210">
                  <c:v>373.85300000000001</c:v>
                </c:pt>
                <c:pt idx="211">
                  <c:v>374.99</c:v>
                </c:pt>
                <c:pt idx="212">
                  <c:v>374.99</c:v>
                </c:pt>
                <c:pt idx="213">
                  <c:v>374.99</c:v>
                </c:pt>
                <c:pt idx="214">
                  <c:v>374.98599999999999</c:v>
                </c:pt>
                <c:pt idx="215">
                  <c:v>374.98599999999999</c:v>
                </c:pt>
                <c:pt idx="216">
                  <c:v>374.98599999999999</c:v>
                </c:pt>
                <c:pt idx="217">
                  <c:v>374.98599999999999</c:v>
                </c:pt>
                <c:pt idx="218">
                  <c:v>374.98599999999999</c:v>
                </c:pt>
                <c:pt idx="219">
                  <c:v>374.98599999999999</c:v>
                </c:pt>
                <c:pt idx="220">
                  <c:v>374.98599999999999</c:v>
                </c:pt>
                <c:pt idx="221">
                  <c:v>374.98500000000001</c:v>
                </c:pt>
                <c:pt idx="222">
                  <c:v>374.98500000000001</c:v>
                </c:pt>
                <c:pt idx="223">
                  <c:v>374.98500000000001</c:v>
                </c:pt>
                <c:pt idx="224">
                  <c:v>374.98500000000001</c:v>
                </c:pt>
                <c:pt idx="225">
                  <c:v>374.98500000000001</c:v>
                </c:pt>
                <c:pt idx="226">
                  <c:v>374.98500000000001</c:v>
                </c:pt>
                <c:pt idx="227">
                  <c:v>374.98500000000001</c:v>
                </c:pt>
                <c:pt idx="228">
                  <c:v>374.98399999999998</c:v>
                </c:pt>
                <c:pt idx="229">
                  <c:v>374.98399999999998</c:v>
                </c:pt>
                <c:pt idx="230">
                  <c:v>374.98399999999998</c:v>
                </c:pt>
                <c:pt idx="231">
                  <c:v>374.98399999999998</c:v>
                </c:pt>
                <c:pt idx="232">
                  <c:v>374.98399999999998</c:v>
                </c:pt>
                <c:pt idx="233">
                  <c:v>374.98399999999998</c:v>
                </c:pt>
                <c:pt idx="234">
                  <c:v>374.98399999999998</c:v>
                </c:pt>
                <c:pt idx="235">
                  <c:v>374.98399999999998</c:v>
                </c:pt>
                <c:pt idx="236">
                  <c:v>374.98399999999998</c:v>
                </c:pt>
                <c:pt idx="237">
                  <c:v>374.98399999999998</c:v>
                </c:pt>
                <c:pt idx="238">
                  <c:v>374.351</c:v>
                </c:pt>
                <c:pt idx="239">
                  <c:v>374.99099999999999</c:v>
                </c:pt>
                <c:pt idx="240">
                  <c:v>374.99099999999999</c:v>
                </c:pt>
                <c:pt idx="241">
                  <c:v>374.99099999999999</c:v>
                </c:pt>
                <c:pt idx="242">
                  <c:v>374.99099999999999</c:v>
                </c:pt>
                <c:pt idx="243">
                  <c:v>374.99099999999999</c:v>
                </c:pt>
                <c:pt idx="244">
                  <c:v>374.99099999999999</c:v>
                </c:pt>
                <c:pt idx="245">
                  <c:v>374.99099999999999</c:v>
                </c:pt>
                <c:pt idx="246">
                  <c:v>374.99099999999999</c:v>
                </c:pt>
                <c:pt idx="247">
                  <c:v>374.99099999999999</c:v>
                </c:pt>
                <c:pt idx="248">
                  <c:v>374.99099999999999</c:v>
                </c:pt>
                <c:pt idx="249">
                  <c:v>374.99099999999999</c:v>
                </c:pt>
                <c:pt idx="250">
                  <c:v>374.99099999999999</c:v>
                </c:pt>
                <c:pt idx="251">
                  <c:v>374.99099999999999</c:v>
                </c:pt>
                <c:pt idx="252">
                  <c:v>374.99099999999999</c:v>
                </c:pt>
                <c:pt idx="253">
                  <c:v>374.99099999999999</c:v>
                </c:pt>
                <c:pt idx="254">
                  <c:v>374.99099999999999</c:v>
                </c:pt>
                <c:pt idx="255">
                  <c:v>374.99099999999999</c:v>
                </c:pt>
                <c:pt idx="256">
                  <c:v>374.99099999999999</c:v>
                </c:pt>
                <c:pt idx="257">
                  <c:v>374.99099999999999</c:v>
                </c:pt>
                <c:pt idx="258">
                  <c:v>374.99099999999999</c:v>
                </c:pt>
                <c:pt idx="259">
                  <c:v>374.99099999999999</c:v>
                </c:pt>
                <c:pt idx="260">
                  <c:v>374.99099999999999</c:v>
                </c:pt>
                <c:pt idx="261">
                  <c:v>370.88900000000001</c:v>
                </c:pt>
                <c:pt idx="262">
                  <c:v>373.589</c:v>
                </c:pt>
                <c:pt idx="263">
                  <c:v>374.93900000000002</c:v>
                </c:pt>
                <c:pt idx="264">
                  <c:v>374.93900000000002</c:v>
                </c:pt>
                <c:pt idx="265">
                  <c:v>374.93900000000002</c:v>
                </c:pt>
                <c:pt idx="266">
                  <c:v>374.93900000000002</c:v>
                </c:pt>
                <c:pt idx="267">
                  <c:v>374.93900000000002</c:v>
                </c:pt>
                <c:pt idx="268">
                  <c:v>374.93900000000002</c:v>
                </c:pt>
                <c:pt idx="269">
                  <c:v>374.93900000000002</c:v>
                </c:pt>
                <c:pt idx="270">
                  <c:v>374.93900000000002</c:v>
                </c:pt>
                <c:pt idx="271">
                  <c:v>374.93900000000002</c:v>
                </c:pt>
                <c:pt idx="272">
                  <c:v>374.93900000000002</c:v>
                </c:pt>
                <c:pt idx="273">
                  <c:v>374.93900000000002</c:v>
                </c:pt>
                <c:pt idx="274">
                  <c:v>374.93900000000002</c:v>
                </c:pt>
                <c:pt idx="275">
                  <c:v>374.93900000000002</c:v>
                </c:pt>
                <c:pt idx="276">
                  <c:v>374.93900000000002</c:v>
                </c:pt>
                <c:pt idx="277">
                  <c:v>374.93900000000002</c:v>
                </c:pt>
                <c:pt idx="278">
                  <c:v>374.93900000000002</c:v>
                </c:pt>
                <c:pt idx="279">
                  <c:v>374.93900000000002</c:v>
                </c:pt>
                <c:pt idx="280">
                  <c:v>374.93900000000002</c:v>
                </c:pt>
                <c:pt idx="281">
                  <c:v>374.93900000000002</c:v>
                </c:pt>
                <c:pt idx="282">
                  <c:v>374.93900000000002</c:v>
                </c:pt>
                <c:pt idx="283">
                  <c:v>374.93900000000002</c:v>
                </c:pt>
                <c:pt idx="284">
                  <c:v>374.93900000000002</c:v>
                </c:pt>
                <c:pt idx="285">
                  <c:v>374.93900000000002</c:v>
                </c:pt>
                <c:pt idx="286">
                  <c:v>374.93900000000002</c:v>
                </c:pt>
                <c:pt idx="287">
                  <c:v>365.31099999999998</c:v>
                </c:pt>
                <c:pt idx="288">
                  <c:v>365.31099999999998</c:v>
                </c:pt>
                <c:pt idx="289">
                  <c:v>365.31099999999998</c:v>
                </c:pt>
                <c:pt idx="290">
                  <c:v>370.11099999999999</c:v>
                </c:pt>
                <c:pt idx="291">
                  <c:v>374.911</c:v>
                </c:pt>
                <c:pt idx="292">
                  <c:v>374.911</c:v>
                </c:pt>
                <c:pt idx="293">
                  <c:v>374.911</c:v>
                </c:pt>
                <c:pt idx="294">
                  <c:v>374.911</c:v>
                </c:pt>
                <c:pt idx="295">
                  <c:v>374.911</c:v>
                </c:pt>
                <c:pt idx="296">
                  <c:v>374.911</c:v>
                </c:pt>
                <c:pt idx="297">
                  <c:v>374.911</c:v>
                </c:pt>
                <c:pt idx="298">
                  <c:v>374.911</c:v>
                </c:pt>
                <c:pt idx="299">
                  <c:v>374.911</c:v>
                </c:pt>
                <c:pt idx="300">
                  <c:v>374.911</c:v>
                </c:pt>
                <c:pt idx="301">
                  <c:v>374.911</c:v>
                </c:pt>
                <c:pt idx="302">
                  <c:v>374.911</c:v>
                </c:pt>
                <c:pt idx="303">
                  <c:v>374.911</c:v>
                </c:pt>
                <c:pt idx="304">
                  <c:v>374.911</c:v>
                </c:pt>
                <c:pt idx="305">
                  <c:v>374.911</c:v>
                </c:pt>
                <c:pt idx="306">
                  <c:v>370.58199999999999</c:v>
                </c:pt>
                <c:pt idx="307">
                  <c:v>374.93200000000002</c:v>
                </c:pt>
                <c:pt idx="308">
                  <c:v>374.93200000000002</c:v>
                </c:pt>
                <c:pt idx="309">
                  <c:v>374.93200000000002</c:v>
                </c:pt>
                <c:pt idx="310">
                  <c:v>374.93200000000002</c:v>
                </c:pt>
                <c:pt idx="311">
                  <c:v>374.93200000000002</c:v>
                </c:pt>
                <c:pt idx="312">
                  <c:v>374.93200000000002</c:v>
                </c:pt>
                <c:pt idx="313">
                  <c:v>374.93200000000002</c:v>
                </c:pt>
                <c:pt idx="314">
                  <c:v>374.93200000000002</c:v>
                </c:pt>
                <c:pt idx="315">
                  <c:v>374.93200000000002</c:v>
                </c:pt>
                <c:pt idx="316">
                  <c:v>374.93200000000002</c:v>
                </c:pt>
                <c:pt idx="317">
                  <c:v>374.93200000000002</c:v>
                </c:pt>
                <c:pt idx="318">
                  <c:v>374.93200000000002</c:v>
                </c:pt>
                <c:pt idx="319">
                  <c:v>374.93200000000002</c:v>
                </c:pt>
                <c:pt idx="320">
                  <c:v>374.93200000000002</c:v>
                </c:pt>
                <c:pt idx="321">
                  <c:v>374.93200000000002</c:v>
                </c:pt>
                <c:pt idx="322">
                  <c:v>374.93200000000002</c:v>
                </c:pt>
                <c:pt idx="323">
                  <c:v>374.93200000000002</c:v>
                </c:pt>
                <c:pt idx="324">
                  <c:v>374.93200000000002</c:v>
                </c:pt>
                <c:pt idx="325">
                  <c:v>374.93200000000002</c:v>
                </c:pt>
                <c:pt idx="326">
                  <c:v>374.93200000000002</c:v>
                </c:pt>
                <c:pt idx="327">
                  <c:v>374.93200000000002</c:v>
                </c:pt>
                <c:pt idx="328">
                  <c:v>374.93200000000002</c:v>
                </c:pt>
                <c:pt idx="329">
                  <c:v>374.93200000000002</c:v>
                </c:pt>
                <c:pt idx="330">
                  <c:v>374.93200000000002</c:v>
                </c:pt>
                <c:pt idx="331">
                  <c:v>374.93200000000002</c:v>
                </c:pt>
                <c:pt idx="332">
                  <c:v>374.93200000000002</c:v>
                </c:pt>
                <c:pt idx="333">
                  <c:v>374.93200000000002</c:v>
                </c:pt>
                <c:pt idx="334">
                  <c:v>374.93200000000002</c:v>
                </c:pt>
                <c:pt idx="335">
                  <c:v>374.93200000000002</c:v>
                </c:pt>
                <c:pt idx="336">
                  <c:v>374.93200000000002</c:v>
                </c:pt>
                <c:pt idx="337">
                  <c:v>374.93200000000002</c:v>
                </c:pt>
                <c:pt idx="338">
                  <c:v>374.93200000000002</c:v>
                </c:pt>
                <c:pt idx="339">
                  <c:v>362.20699999999999</c:v>
                </c:pt>
                <c:pt idx="340">
                  <c:v>366.43700000000001</c:v>
                </c:pt>
                <c:pt idx="341">
                  <c:v>370.66699999999997</c:v>
                </c:pt>
                <c:pt idx="342">
                  <c:v>374.89699999999999</c:v>
                </c:pt>
                <c:pt idx="343">
                  <c:v>374.89699999999999</c:v>
                </c:pt>
                <c:pt idx="344">
                  <c:v>374.89699999999999</c:v>
                </c:pt>
                <c:pt idx="345">
                  <c:v>374.89699999999999</c:v>
                </c:pt>
                <c:pt idx="346">
                  <c:v>374.89699999999999</c:v>
                </c:pt>
                <c:pt idx="347">
                  <c:v>374.89699999999999</c:v>
                </c:pt>
                <c:pt idx="348">
                  <c:v>374.89699999999999</c:v>
                </c:pt>
                <c:pt idx="349">
                  <c:v>374.89699999999999</c:v>
                </c:pt>
                <c:pt idx="350">
                  <c:v>374.89699999999999</c:v>
                </c:pt>
                <c:pt idx="351">
                  <c:v>374.89699999999999</c:v>
                </c:pt>
                <c:pt idx="352">
                  <c:v>371.76499999999999</c:v>
                </c:pt>
                <c:pt idx="353">
                  <c:v>374.9</c:v>
                </c:pt>
                <c:pt idx="354">
                  <c:v>374.9</c:v>
                </c:pt>
                <c:pt idx="355">
                  <c:v>374.9</c:v>
                </c:pt>
                <c:pt idx="356">
                  <c:v>374.9</c:v>
                </c:pt>
                <c:pt idx="357">
                  <c:v>374.9</c:v>
                </c:pt>
                <c:pt idx="358">
                  <c:v>374.9</c:v>
                </c:pt>
                <c:pt idx="359">
                  <c:v>370.70800000000003</c:v>
                </c:pt>
                <c:pt idx="360">
                  <c:v>374.90699999999998</c:v>
                </c:pt>
                <c:pt idx="361">
                  <c:v>374.90699999999998</c:v>
                </c:pt>
                <c:pt idx="362">
                  <c:v>374.90699999999998</c:v>
                </c:pt>
                <c:pt idx="363">
                  <c:v>374.90699999999998</c:v>
                </c:pt>
                <c:pt idx="364">
                  <c:v>374.90699999999998</c:v>
                </c:pt>
                <c:pt idx="365">
                  <c:v>374.90699999999998</c:v>
                </c:pt>
                <c:pt idx="366">
                  <c:v>374.90699999999998</c:v>
                </c:pt>
                <c:pt idx="367">
                  <c:v>374.90699999999998</c:v>
                </c:pt>
                <c:pt idx="368">
                  <c:v>374.90699999999998</c:v>
                </c:pt>
                <c:pt idx="369">
                  <c:v>374.90699999999998</c:v>
                </c:pt>
                <c:pt idx="370">
                  <c:v>374.90699999999998</c:v>
                </c:pt>
                <c:pt idx="371">
                  <c:v>374.90699999999998</c:v>
                </c:pt>
                <c:pt idx="372">
                  <c:v>374.90699999999998</c:v>
                </c:pt>
                <c:pt idx="373">
                  <c:v>374.90699999999998</c:v>
                </c:pt>
                <c:pt idx="374">
                  <c:v>374.90699999999998</c:v>
                </c:pt>
                <c:pt idx="375">
                  <c:v>374.90699999999998</c:v>
                </c:pt>
                <c:pt idx="376">
                  <c:v>374.90699999999998</c:v>
                </c:pt>
                <c:pt idx="377">
                  <c:v>374.90699999999998</c:v>
                </c:pt>
                <c:pt idx="378">
                  <c:v>374.90699999999998</c:v>
                </c:pt>
                <c:pt idx="379">
                  <c:v>374.90699999999998</c:v>
                </c:pt>
                <c:pt idx="380">
                  <c:v>374.90699999999998</c:v>
                </c:pt>
                <c:pt idx="381">
                  <c:v>374.90699999999998</c:v>
                </c:pt>
                <c:pt idx="382">
                  <c:v>374.90699999999998</c:v>
                </c:pt>
                <c:pt idx="383">
                  <c:v>374.90699999999998</c:v>
                </c:pt>
                <c:pt idx="384">
                  <c:v>374.90699999999998</c:v>
                </c:pt>
                <c:pt idx="385">
                  <c:v>374.90699999999998</c:v>
                </c:pt>
                <c:pt idx="386">
                  <c:v>374.90699999999998</c:v>
                </c:pt>
                <c:pt idx="387">
                  <c:v>378.36500000000001</c:v>
                </c:pt>
                <c:pt idx="388">
                  <c:v>381.875</c:v>
                </c:pt>
                <c:pt idx="389">
                  <c:v>385.38499999999999</c:v>
                </c:pt>
                <c:pt idx="390">
                  <c:v>387.72399999999999</c:v>
                </c:pt>
                <c:pt idx="391">
                  <c:v>379.11599999999999</c:v>
                </c:pt>
                <c:pt idx="392">
                  <c:v>382.62599999999998</c:v>
                </c:pt>
                <c:pt idx="393">
                  <c:v>384.96499999999997</c:v>
                </c:pt>
                <c:pt idx="394">
                  <c:v>388.47500000000002</c:v>
                </c:pt>
                <c:pt idx="395">
                  <c:v>392.49200000000002</c:v>
                </c:pt>
                <c:pt idx="396">
                  <c:v>396.53699999999998</c:v>
                </c:pt>
                <c:pt idx="397">
                  <c:v>400.56400000000002</c:v>
                </c:pt>
                <c:pt idx="398">
                  <c:v>404.50799999999998</c:v>
                </c:pt>
                <c:pt idx="399">
                  <c:v>407.21499999999997</c:v>
                </c:pt>
                <c:pt idx="400">
                  <c:v>409.596</c:v>
                </c:pt>
                <c:pt idx="401">
                  <c:v>412.976</c:v>
                </c:pt>
                <c:pt idx="402">
                  <c:v>416.37700000000001</c:v>
                </c:pt>
                <c:pt idx="403">
                  <c:v>419.87</c:v>
                </c:pt>
                <c:pt idx="404">
                  <c:v>423.35300000000001</c:v>
                </c:pt>
                <c:pt idx="405">
                  <c:v>426.517</c:v>
                </c:pt>
                <c:pt idx="406">
                  <c:v>427.81700000000001</c:v>
                </c:pt>
                <c:pt idx="407">
                  <c:v>427.81700000000001</c:v>
                </c:pt>
                <c:pt idx="408">
                  <c:v>427.81700000000001</c:v>
                </c:pt>
                <c:pt idx="409">
                  <c:v>429.81700000000001</c:v>
                </c:pt>
                <c:pt idx="410">
                  <c:v>433.19200000000001</c:v>
                </c:pt>
                <c:pt idx="411">
                  <c:v>425.00700000000001</c:v>
                </c:pt>
                <c:pt idx="412">
                  <c:v>428.43299999999999</c:v>
                </c:pt>
                <c:pt idx="413">
                  <c:v>431.476</c:v>
                </c:pt>
                <c:pt idx="414">
                  <c:v>434.267</c:v>
                </c:pt>
                <c:pt idx="415">
                  <c:v>436.93799999999999</c:v>
                </c:pt>
                <c:pt idx="416">
                  <c:v>439.56700000000001</c:v>
                </c:pt>
                <c:pt idx="417">
                  <c:v>442.166</c:v>
                </c:pt>
                <c:pt idx="418">
                  <c:v>443.18400000000003</c:v>
                </c:pt>
                <c:pt idx="419">
                  <c:v>443.49400000000003</c:v>
                </c:pt>
                <c:pt idx="420">
                  <c:v>443.77699999999999</c:v>
                </c:pt>
                <c:pt idx="421">
                  <c:v>444.084</c:v>
                </c:pt>
                <c:pt idx="422">
                  <c:v>444.52</c:v>
                </c:pt>
                <c:pt idx="423">
                  <c:v>444.702</c:v>
                </c:pt>
                <c:pt idx="424">
                  <c:v>444.93900000000002</c:v>
                </c:pt>
                <c:pt idx="425">
                  <c:v>444.96100000000001</c:v>
                </c:pt>
                <c:pt idx="426">
                  <c:v>444.96100000000001</c:v>
                </c:pt>
                <c:pt idx="427">
                  <c:v>444.96100000000001</c:v>
                </c:pt>
                <c:pt idx="428">
                  <c:v>444.96100000000001</c:v>
                </c:pt>
                <c:pt idx="429">
                  <c:v>444.96100000000001</c:v>
                </c:pt>
                <c:pt idx="430">
                  <c:v>444.96100000000001</c:v>
                </c:pt>
                <c:pt idx="431">
                  <c:v>444.96100000000001</c:v>
                </c:pt>
                <c:pt idx="432">
                  <c:v>444.952</c:v>
                </c:pt>
                <c:pt idx="433">
                  <c:v>444.952</c:v>
                </c:pt>
                <c:pt idx="434">
                  <c:v>444.952</c:v>
                </c:pt>
                <c:pt idx="435">
                  <c:v>444.952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55-4BE6-ADA5-9E34DF101F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248960"/>
        <c:axId val="204250496"/>
      </c:lineChart>
      <c:dateAx>
        <c:axId val="204248960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crossAx val="204250496"/>
        <c:crosses val="autoZero"/>
        <c:auto val="1"/>
        <c:lblOffset val="100"/>
        <c:baseTimeUnit val="days"/>
      </c:dateAx>
      <c:valAx>
        <c:axId val="2042504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£ Billion</a:t>
                </a:r>
              </a:p>
            </c:rich>
          </c:tx>
          <c:overlay val="0"/>
        </c:title>
        <c:numFmt formatCode="&quot;£&quot;#,##0_);[Red]\(&quot;£&quot;#,##0\)" sourceLinked="1"/>
        <c:majorTickMark val="out"/>
        <c:minorTickMark val="none"/>
        <c:tickLblPos val="nextTo"/>
        <c:crossAx val="204248960"/>
        <c:crosses val="autoZero"/>
        <c:crossBetween val="between"/>
      </c:valAx>
      <c:spPr>
        <a:solidFill>
          <a:srgbClr val="CCECFF"/>
        </a:solidFill>
      </c:spPr>
    </c:plotArea>
    <c:legend>
      <c:legendPos val="b"/>
      <c:overlay val="0"/>
    </c:legend>
    <c:plotVisOnly val="1"/>
    <c:dispBlanksAs val="gap"/>
    <c:showDLblsOverMax val="0"/>
  </c:chart>
  <c:spPr>
    <a:solidFill>
      <a:srgbClr val="CCECFF"/>
    </a:solidFill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'Quantitative Easing'!$B$3</c:f>
              <c:strCache>
                <c:ptCount val="1"/>
                <c:pt idx="0">
                  <c:v>Quantitative Easing (billion)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'Quantitative Easing'!$A$4:$A$12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</c:numCache>
            </c:numRef>
          </c:cat>
          <c:val>
            <c:numRef>
              <c:f>'Quantitative Easing'!$B$4:$B$12</c:f>
              <c:numCache>
                <c:formatCode>"£"#,##0_);[Red]\("£"#,##0\)</c:formatCode>
                <c:ptCount val="9"/>
                <c:pt idx="0">
                  <c:v>190.053</c:v>
                </c:pt>
                <c:pt idx="1">
                  <c:v>199.398</c:v>
                </c:pt>
                <c:pt idx="2">
                  <c:v>249.92</c:v>
                </c:pt>
                <c:pt idx="3">
                  <c:v>374.97399999999999</c:v>
                </c:pt>
                <c:pt idx="4">
                  <c:v>374.99099999999999</c:v>
                </c:pt>
                <c:pt idx="5">
                  <c:v>374.911</c:v>
                </c:pt>
                <c:pt idx="6">
                  <c:v>374.9</c:v>
                </c:pt>
                <c:pt idx="7">
                  <c:v>427.81700000000001</c:v>
                </c:pt>
                <c:pt idx="8">
                  <c:v>444.952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51-4779-97ED-54E41EBB9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5552656"/>
        <c:axId val="635550360"/>
      </c:lineChart>
      <c:catAx>
        <c:axId val="635552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5550360"/>
        <c:crosses val="autoZero"/>
        <c:auto val="1"/>
        <c:lblAlgn val="ctr"/>
        <c:lblOffset val="100"/>
        <c:noMultiLvlLbl val="0"/>
      </c:catAx>
      <c:valAx>
        <c:axId val="635550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£ billion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£&quot;#,##0_);[Red]\(&quot;£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5552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Average UK House Price 1970 to 2017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'House Prices'!$B$2</c:f>
              <c:strCache>
                <c:ptCount val="1"/>
                <c:pt idx="0">
                  <c:v>Average UK House Price</c:v>
                </c:pt>
              </c:strCache>
            </c:strRef>
          </c:tx>
          <c:marker>
            <c:symbol val="none"/>
          </c:marker>
          <c:cat>
            <c:numRef>
              <c:f>'House Prices'!$A$3:$A$50</c:f>
              <c:numCache>
                <c:formatCode>General</c:formatCode>
                <c:ptCount val="48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</c:numCache>
            </c:numRef>
          </c:cat>
          <c:val>
            <c:numRef>
              <c:f>'House Prices'!$B$3:$B$50</c:f>
              <c:numCache>
                <c:formatCode>"£"#,##0_);[Red]\("£"#,##0\)</c:formatCode>
                <c:ptCount val="48"/>
                <c:pt idx="0">
                  <c:v>5000</c:v>
                </c:pt>
                <c:pt idx="1">
                  <c:v>6000</c:v>
                </c:pt>
                <c:pt idx="2">
                  <c:v>7000</c:v>
                </c:pt>
                <c:pt idx="3">
                  <c:v>10000</c:v>
                </c:pt>
                <c:pt idx="4">
                  <c:v>11000</c:v>
                </c:pt>
                <c:pt idx="5">
                  <c:v>12000</c:v>
                </c:pt>
                <c:pt idx="6">
                  <c:v>13000</c:v>
                </c:pt>
                <c:pt idx="7">
                  <c:v>14000</c:v>
                </c:pt>
                <c:pt idx="8">
                  <c:v>16000</c:v>
                </c:pt>
                <c:pt idx="9">
                  <c:v>20000</c:v>
                </c:pt>
                <c:pt idx="10">
                  <c:v>24000</c:v>
                </c:pt>
                <c:pt idx="11">
                  <c:v>24000</c:v>
                </c:pt>
                <c:pt idx="12">
                  <c:v>24000</c:v>
                </c:pt>
                <c:pt idx="13">
                  <c:v>26000</c:v>
                </c:pt>
                <c:pt idx="14">
                  <c:v>29000</c:v>
                </c:pt>
                <c:pt idx="15">
                  <c:v>31000</c:v>
                </c:pt>
                <c:pt idx="16">
                  <c:v>36000</c:v>
                </c:pt>
                <c:pt idx="17">
                  <c:v>40000</c:v>
                </c:pt>
                <c:pt idx="18">
                  <c:v>49000</c:v>
                </c:pt>
                <c:pt idx="19">
                  <c:v>55000</c:v>
                </c:pt>
                <c:pt idx="20">
                  <c:v>60000</c:v>
                </c:pt>
                <c:pt idx="21">
                  <c:v>62000</c:v>
                </c:pt>
                <c:pt idx="22">
                  <c:v>61000</c:v>
                </c:pt>
                <c:pt idx="23">
                  <c:v>62000</c:v>
                </c:pt>
                <c:pt idx="24">
                  <c:v>65000</c:v>
                </c:pt>
                <c:pt idx="25">
                  <c:v>66000</c:v>
                </c:pt>
                <c:pt idx="26">
                  <c:v>71000</c:v>
                </c:pt>
                <c:pt idx="27">
                  <c:v>76000</c:v>
                </c:pt>
                <c:pt idx="28">
                  <c:v>82000</c:v>
                </c:pt>
                <c:pt idx="29">
                  <c:v>93000</c:v>
                </c:pt>
                <c:pt idx="30">
                  <c:v>102000</c:v>
                </c:pt>
                <c:pt idx="31">
                  <c:v>113000</c:v>
                </c:pt>
                <c:pt idx="32">
                  <c:v>128000</c:v>
                </c:pt>
                <c:pt idx="33">
                  <c:v>156000</c:v>
                </c:pt>
                <c:pt idx="34">
                  <c:v>180000</c:v>
                </c:pt>
                <c:pt idx="35">
                  <c:v>191000</c:v>
                </c:pt>
                <c:pt idx="36">
                  <c:v>205000</c:v>
                </c:pt>
                <c:pt idx="37">
                  <c:v>223000</c:v>
                </c:pt>
                <c:pt idx="38">
                  <c:v>228000</c:v>
                </c:pt>
                <c:pt idx="39">
                  <c:v>226000</c:v>
                </c:pt>
                <c:pt idx="40">
                  <c:v>251000</c:v>
                </c:pt>
                <c:pt idx="41">
                  <c:v>245000</c:v>
                </c:pt>
                <c:pt idx="42">
                  <c:v>246000</c:v>
                </c:pt>
                <c:pt idx="43">
                  <c:v>251000</c:v>
                </c:pt>
                <c:pt idx="44">
                  <c:v>267000</c:v>
                </c:pt>
                <c:pt idx="45">
                  <c:v>277000</c:v>
                </c:pt>
                <c:pt idx="46">
                  <c:v>283000</c:v>
                </c:pt>
                <c:pt idx="47">
                  <c:v>280000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AF-4E21-9E28-24CC6F32D8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266880"/>
        <c:axId val="20412531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'House Prices'!$A$2</c15:sqref>
                        </c15:formulaRef>
                      </c:ext>
                    </c:extLst>
                    <c:strCache>
                      <c:ptCount val="1"/>
                      <c:pt idx="0">
                        <c:v>Year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'House Prices'!$A$3:$A$50</c15:sqref>
                        </c15:formulaRef>
                      </c:ext>
                    </c:extLst>
                    <c:numCache>
                      <c:formatCode>General</c:formatCode>
                      <c:ptCount val="48"/>
                      <c:pt idx="0">
                        <c:v>1970</c:v>
                      </c:pt>
                      <c:pt idx="1">
                        <c:v>1971</c:v>
                      </c:pt>
                      <c:pt idx="2">
                        <c:v>1972</c:v>
                      </c:pt>
                      <c:pt idx="3">
                        <c:v>1973</c:v>
                      </c:pt>
                      <c:pt idx="4">
                        <c:v>1974</c:v>
                      </c:pt>
                      <c:pt idx="5">
                        <c:v>1975</c:v>
                      </c:pt>
                      <c:pt idx="6">
                        <c:v>1976</c:v>
                      </c:pt>
                      <c:pt idx="7">
                        <c:v>1977</c:v>
                      </c:pt>
                      <c:pt idx="8">
                        <c:v>1978</c:v>
                      </c:pt>
                      <c:pt idx="9">
                        <c:v>1979</c:v>
                      </c:pt>
                      <c:pt idx="10">
                        <c:v>1980</c:v>
                      </c:pt>
                      <c:pt idx="11">
                        <c:v>1981</c:v>
                      </c:pt>
                      <c:pt idx="12">
                        <c:v>1982</c:v>
                      </c:pt>
                      <c:pt idx="13">
                        <c:v>1983</c:v>
                      </c:pt>
                      <c:pt idx="14">
                        <c:v>1984</c:v>
                      </c:pt>
                      <c:pt idx="15">
                        <c:v>1985</c:v>
                      </c:pt>
                      <c:pt idx="16">
                        <c:v>1986</c:v>
                      </c:pt>
                      <c:pt idx="17">
                        <c:v>1987</c:v>
                      </c:pt>
                      <c:pt idx="18">
                        <c:v>1988</c:v>
                      </c:pt>
                      <c:pt idx="19">
                        <c:v>1989</c:v>
                      </c:pt>
                      <c:pt idx="20">
                        <c:v>1990</c:v>
                      </c:pt>
                      <c:pt idx="21">
                        <c:v>1991</c:v>
                      </c:pt>
                      <c:pt idx="22">
                        <c:v>1992</c:v>
                      </c:pt>
                      <c:pt idx="23">
                        <c:v>1993</c:v>
                      </c:pt>
                      <c:pt idx="24">
                        <c:v>1994</c:v>
                      </c:pt>
                      <c:pt idx="25">
                        <c:v>1995</c:v>
                      </c:pt>
                      <c:pt idx="26">
                        <c:v>1996</c:v>
                      </c:pt>
                      <c:pt idx="27">
                        <c:v>1997</c:v>
                      </c:pt>
                      <c:pt idx="28">
                        <c:v>1998</c:v>
                      </c:pt>
                      <c:pt idx="29">
                        <c:v>1999</c:v>
                      </c:pt>
                      <c:pt idx="30">
                        <c:v>2000</c:v>
                      </c:pt>
                      <c:pt idx="31">
                        <c:v>2001</c:v>
                      </c:pt>
                      <c:pt idx="32">
                        <c:v>2002</c:v>
                      </c:pt>
                      <c:pt idx="33">
                        <c:v>2003</c:v>
                      </c:pt>
                      <c:pt idx="34">
                        <c:v>2004</c:v>
                      </c:pt>
                      <c:pt idx="35">
                        <c:v>2005</c:v>
                      </c:pt>
                      <c:pt idx="36">
                        <c:v>2006</c:v>
                      </c:pt>
                      <c:pt idx="37">
                        <c:v>2007</c:v>
                      </c:pt>
                      <c:pt idx="38">
                        <c:v>2008</c:v>
                      </c:pt>
                      <c:pt idx="39">
                        <c:v>2009</c:v>
                      </c:pt>
                      <c:pt idx="40">
                        <c:v>2010</c:v>
                      </c:pt>
                      <c:pt idx="41">
                        <c:v>2011</c:v>
                      </c:pt>
                      <c:pt idx="42">
                        <c:v>2012</c:v>
                      </c:pt>
                      <c:pt idx="43">
                        <c:v>2013</c:v>
                      </c:pt>
                      <c:pt idx="44">
                        <c:v>2014</c:v>
                      </c:pt>
                      <c:pt idx="45">
                        <c:v>2015</c:v>
                      </c:pt>
                      <c:pt idx="46">
                        <c:v>2016</c:v>
                      </c:pt>
                      <c:pt idx="47">
                        <c:v>2017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'House Prices'!$A$3:$A$50</c15:sqref>
                        </c15:formulaRef>
                      </c:ext>
                    </c:extLst>
                    <c:numCache>
                      <c:formatCode>General</c:formatCode>
                      <c:ptCount val="48"/>
                      <c:pt idx="0">
                        <c:v>1970</c:v>
                      </c:pt>
                      <c:pt idx="1">
                        <c:v>1971</c:v>
                      </c:pt>
                      <c:pt idx="2">
                        <c:v>1972</c:v>
                      </c:pt>
                      <c:pt idx="3">
                        <c:v>1973</c:v>
                      </c:pt>
                      <c:pt idx="4">
                        <c:v>1974</c:v>
                      </c:pt>
                      <c:pt idx="5">
                        <c:v>1975</c:v>
                      </c:pt>
                      <c:pt idx="6">
                        <c:v>1976</c:v>
                      </c:pt>
                      <c:pt idx="7">
                        <c:v>1977</c:v>
                      </c:pt>
                      <c:pt idx="8">
                        <c:v>1978</c:v>
                      </c:pt>
                      <c:pt idx="9">
                        <c:v>1979</c:v>
                      </c:pt>
                      <c:pt idx="10">
                        <c:v>1980</c:v>
                      </c:pt>
                      <c:pt idx="11">
                        <c:v>1981</c:v>
                      </c:pt>
                      <c:pt idx="12">
                        <c:v>1982</c:v>
                      </c:pt>
                      <c:pt idx="13">
                        <c:v>1983</c:v>
                      </c:pt>
                      <c:pt idx="14">
                        <c:v>1984</c:v>
                      </c:pt>
                      <c:pt idx="15">
                        <c:v>1985</c:v>
                      </c:pt>
                      <c:pt idx="16">
                        <c:v>1986</c:v>
                      </c:pt>
                      <c:pt idx="17">
                        <c:v>1987</c:v>
                      </c:pt>
                      <c:pt idx="18">
                        <c:v>1988</c:v>
                      </c:pt>
                      <c:pt idx="19">
                        <c:v>1989</c:v>
                      </c:pt>
                      <c:pt idx="20">
                        <c:v>1990</c:v>
                      </c:pt>
                      <c:pt idx="21">
                        <c:v>1991</c:v>
                      </c:pt>
                      <c:pt idx="22">
                        <c:v>1992</c:v>
                      </c:pt>
                      <c:pt idx="23">
                        <c:v>1993</c:v>
                      </c:pt>
                      <c:pt idx="24">
                        <c:v>1994</c:v>
                      </c:pt>
                      <c:pt idx="25">
                        <c:v>1995</c:v>
                      </c:pt>
                      <c:pt idx="26">
                        <c:v>1996</c:v>
                      </c:pt>
                      <c:pt idx="27">
                        <c:v>1997</c:v>
                      </c:pt>
                      <c:pt idx="28">
                        <c:v>1998</c:v>
                      </c:pt>
                      <c:pt idx="29">
                        <c:v>1999</c:v>
                      </c:pt>
                      <c:pt idx="30">
                        <c:v>2000</c:v>
                      </c:pt>
                      <c:pt idx="31">
                        <c:v>2001</c:v>
                      </c:pt>
                      <c:pt idx="32">
                        <c:v>2002</c:v>
                      </c:pt>
                      <c:pt idx="33">
                        <c:v>2003</c:v>
                      </c:pt>
                      <c:pt idx="34">
                        <c:v>2004</c:v>
                      </c:pt>
                      <c:pt idx="35">
                        <c:v>2005</c:v>
                      </c:pt>
                      <c:pt idx="36">
                        <c:v>2006</c:v>
                      </c:pt>
                      <c:pt idx="37">
                        <c:v>2007</c:v>
                      </c:pt>
                      <c:pt idx="38">
                        <c:v>2008</c:v>
                      </c:pt>
                      <c:pt idx="39">
                        <c:v>2009</c:v>
                      </c:pt>
                      <c:pt idx="40">
                        <c:v>2010</c:v>
                      </c:pt>
                      <c:pt idx="41">
                        <c:v>2011</c:v>
                      </c:pt>
                      <c:pt idx="42">
                        <c:v>2012</c:v>
                      </c:pt>
                      <c:pt idx="43">
                        <c:v>2013</c:v>
                      </c:pt>
                      <c:pt idx="44">
                        <c:v>2014</c:v>
                      </c:pt>
                      <c:pt idx="45">
                        <c:v>2015</c:v>
                      </c:pt>
                      <c:pt idx="46">
                        <c:v>2016</c:v>
                      </c:pt>
                      <c:pt idx="47">
                        <c:v>2017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C35F-4C92-A965-2845E6444E19}"/>
                  </c:ext>
                </c:extLst>
              </c15:ser>
            </c15:filteredLineSeries>
          </c:ext>
        </c:extLst>
      </c:lineChart>
      <c:catAx>
        <c:axId val="204266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4125312"/>
        <c:crosses val="autoZero"/>
        <c:auto val="1"/>
        <c:lblAlgn val="ctr"/>
        <c:lblOffset val="100"/>
        <c:noMultiLvlLbl val="0"/>
      </c:catAx>
      <c:valAx>
        <c:axId val="204125312"/>
        <c:scaling>
          <c:orientation val="minMax"/>
        </c:scaling>
        <c:delete val="0"/>
        <c:axPos val="l"/>
        <c:majorGridlines/>
        <c:numFmt formatCode="&quot;£&quot;#,##0_);[Red]\(&quot;£&quot;#,##0\)" sourceLinked="1"/>
        <c:majorTickMark val="out"/>
        <c:minorTickMark val="none"/>
        <c:tickLblPos val="nextTo"/>
        <c:crossAx val="204266880"/>
        <c:crosses val="autoZero"/>
        <c:crossBetween val="between"/>
      </c:valAx>
      <c:spPr>
        <a:gradFill flip="none" rotWithShape="1">
          <a:gsLst>
            <a:gs pos="0">
              <a:srgbClr val="FE949E"/>
            </a:gs>
            <a:gs pos="74000">
              <a:schemeClr val="accent5">
                <a:lumMod val="45000"/>
                <a:lumOff val="55000"/>
              </a:schemeClr>
            </a:gs>
            <a:gs pos="83000">
              <a:schemeClr val="accent5">
                <a:lumMod val="45000"/>
                <a:lumOff val="55000"/>
              </a:schemeClr>
            </a:gs>
            <a:gs pos="100000">
              <a:schemeClr val="accent5">
                <a:lumMod val="30000"/>
                <a:lumOff val="70000"/>
              </a:schemeClr>
            </a:gs>
          </a:gsLst>
          <a:lin ang="5400000" scaled="1"/>
          <a:tileRect/>
        </a:gradFill>
      </c:spPr>
    </c:plotArea>
    <c:plotVisOnly val="1"/>
    <c:dispBlanksAs val="gap"/>
    <c:showDLblsOverMax val="0"/>
  </c:chart>
  <c:spPr>
    <a:gradFill flip="none" rotWithShape="1">
      <a:gsLst>
        <a:gs pos="0">
          <a:srgbClr val="FF0000"/>
        </a:gs>
        <a:gs pos="35000">
          <a:schemeClr val="accent5">
            <a:lumMod val="45000"/>
            <a:lumOff val="55000"/>
          </a:schemeClr>
        </a:gs>
        <a:gs pos="72000">
          <a:schemeClr val="accent5">
            <a:lumMod val="45000"/>
            <a:lumOff val="55000"/>
          </a:schemeClr>
        </a:gs>
        <a:gs pos="100000">
          <a:schemeClr val="accent5">
            <a:lumMod val="30000"/>
            <a:lumOff val="70000"/>
          </a:schemeClr>
        </a:gs>
      </a:gsLst>
      <a:lin ang="10800000" scaled="1"/>
      <a:tileRect/>
    </a:gradFill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'House Prices'!$B$83</c:f>
              <c:strCache>
                <c:ptCount val="1"/>
                <c:pt idx="0">
                  <c:v>Ratio of median house price to median annual earnings in England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'House Prices'!$A$84:$A$103</c:f>
              <c:numCache>
                <c:formatCode>General</c:formatCode>
                <c:ptCount val="20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</c:numCache>
            </c:numRef>
          </c:cat>
          <c:val>
            <c:numRef>
              <c:f>'House Prices'!$B$84:$B$103</c:f>
              <c:numCache>
                <c:formatCode>0.0;[Red]0.0</c:formatCode>
                <c:ptCount val="20"/>
                <c:pt idx="0">
                  <c:v>3.54</c:v>
                </c:pt>
                <c:pt idx="1">
                  <c:v>3.67</c:v>
                </c:pt>
                <c:pt idx="2">
                  <c:v>3.96</c:v>
                </c:pt>
                <c:pt idx="3">
                  <c:v>4.18</c:v>
                </c:pt>
                <c:pt idx="4">
                  <c:v>4.5</c:v>
                </c:pt>
                <c:pt idx="5">
                  <c:v>5.12</c:v>
                </c:pt>
                <c:pt idx="6">
                  <c:v>5.91</c:v>
                </c:pt>
                <c:pt idx="7">
                  <c:v>6.58</c:v>
                </c:pt>
                <c:pt idx="8">
                  <c:v>6.79</c:v>
                </c:pt>
                <c:pt idx="9">
                  <c:v>6.95</c:v>
                </c:pt>
                <c:pt idx="10">
                  <c:v>7.15</c:v>
                </c:pt>
                <c:pt idx="11">
                  <c:v>6.95</c:v>
                </c:pt>
                <c:pt idx="12">
                  <c:v>6.39</c:v>
                </c:pt>
                <c:pt idx="13">
                  <c:v>6.85</c:v>
                </c:pt>
                <c:pt idx="14">
                  <c:v>6.8</c:v>
                </c:pt>
                <c:pt idx="15">
                  <c:v>6.77</c:v>
                </c:pt>
                <c:pt idx="16">
                  <c:v>6.76</c:v>
                </c:pt>
                <c:pt idx="17">
                  <c:v>7.09</c:v>
                </c:pt>
                <c:pt idx="18">
                  <c:v>7.52</c:v>
                </c:pt>
                <c:pt idx="19">
                  <c:v>7.72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5C-4EF0-B71A-5F0D9D10C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5604008"/>
        <c:axId val="365604336"/>
      </c:lineChart>
      <c:catAx>
        <c:axId val="365604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5604336"/>
        <c:crosses val="autoZero"/>
        <c:auto val="1"/>
        <c:lblAlgn val="ctr"/>
        <c:lblOffset val="100"/>
        <c:noMultiLvlLbl val="0"/>
      </c:catAx>
      <c:valAx>
        <c:axId val="365604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;[Red]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5604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Average UK house price in relation to growth in quantitative easing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'House Prices'!$Y$2:$Y$3</c:f>
              <c:strCache>
                <c:ptCount val="2"/>
                <c:pt idx="0">
                  <c:v>Average UK house price (£)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'House Prices'!$X$4:$X$13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'House Prices'!$Y$4:$Y$13</c:f>
              <c:numCache>
                <c:formatCode>"£"#,##0_);[Red]\("£"#,##0\)</c:formatCode>
                <c:ptCount val="10"/>
                <c:pt idx="0">
                  <c:v>228000</c:v>
                </c:pt>
                <c:pt idx="1">
                  <c:v>226000</c:v>
                </c:pt>
                <c:pt idx="2">
                  <c:v>251000</c:v>
                </c:pt>
                <c:pt idx="3">
                  <c:v>245000</c:v>
                </c:pt>
                <c:pt idx="4">
                  <c:v>246000</c:v>
                </c:pt>
                <c:pt idx="5">
                  <c:v>251000</c:v>
                </c:pt>
                <c:pt idx="6">
                  <c:v>267000</c:v>
                </c:pt>
                <c:pt idx="7">
                  <c:v>277000</c:v>
                </c:pt>
                <c:pt idx="8">
                  <c:v>283000</c:v>
                </c:pt>
                <c:pt idx="9">
                  <c:v>280000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27-4081-8491-6A0367924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9713464"/>
        <c:axId val="499711168"/>
      </c:lineChart>
      <c:lineChart>
        <c:grouping val="standard"/>
        <c:varyColors val="0"/>
        <c:ser>
          <c:idx val="1"/>
          <c:order val="1"/>
          <c:tx>
            <c:strRef>
              <c:f>'House Prices'!$Z$2:$Z$3</c:f>
              <c:strCache>
                <c:ptCount val="2"/>
                <c:pt idx="0">
                  <c:v>Quantitative easing (£ billion)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'House Prices'!$X$4:$X$13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'House Prices'!$Z$4:$Z$13</c:f>
              <c:numCache>
                <c:formatCode>"£"#,##0_);[Red]\("£"#,##0\)</c:formatCode>
                <c:ptCount val="10"/>
                <c:pt idx="1">
                  <c:v>190.053</c:v>
                </c:pt>
                <c:pt idx="2">
                  <c:v>199.398</c:v>
                </c:pt>
                <c:pt idx="3">
                  <c:v>249.92</c:v>
                </c:pt>
                <c:pt idx="4">
                  <c:v>374.97399999999999</c:v>
                </c:pt>
                <c:pt idx="5">
                  <c:v>374.99099999999999</c:v>
                </c:pt>
                <c:pt idx="6">
                  <c:v>374.911</c:v>
                </c:pt>
                <c:pt idx="7">
                  <c:v>374.9</c:v>
                </c:pt>
                <c:pt idx="8">
                  <c:v>427.81700000000001</c:v>
                </c:pt>
                <c:pt idx="9">
                  <c:v>444.952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27-4081-8491-6A0367924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304328"/>
        <c:axId val="511311216"/>
      </c:lineChart>
      <c:catAx>
        <c:axId val="499713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9711168"/>
        <c:crosses val="autoZero"/>
        <c:auto val="1"/>
        <c:lblAlgn val="ctr"/>
        <c:lblOffset val="100"/>
        <c:noMultiLvlLbl val="0"/>
      </c:catAx>
      <c:valAx>
        <c:axId val="499711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£&quot;#,##0_);[Red]\(&quot;£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9713464"/>
        <c:crosses val="autoZero"/>
        <c:crossBetween val="between"/>
      </c:valAx>
      <c:valAx>
        <c:axId val="51131121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1304328"/>
        <c:crosses val="max"/>
        <c:crossBetween val="between"/>
      </c:valAx>
      <c:catAx>
        <c:axId val="5113043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13112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Percentage change in house prices in relation to percentage</a:t>
            </a:r>
            <a:r>
              <a:rPr lang="en-GB" baseline="0"/>
              <a:t> change in lending to purchase dwellings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'House Prices'!$Y$27</c:f>
              <c:strCache>
                <c:ptCount val="1"/>
                <c:pt idx="0">
                  <c:v>Percentage change in lending for dwellings by financial institutions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'House Prices'!$X$28:$X$51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'House Prices'!$Y$28:$Y$51</c:f>
              <c:numCache>
                <c:formatCode>0.0%</c:formatCode>
                <c:ptCount val="24"/>
                <c:pt idx="0">
                  <c:v>4.9563499981203997E-2</c:v>
                </c:pt>
                <c:pt idx="1">
                  <c:v>4.5286106695246603E-2</c:v>
                </c:pt>
                <c:pt idx="2">
                  <c:v>3.8284536473763502E-2</c:v>
                </c:pt>
                <c:pt idx="3">
                  <c:v>5.2238900693286301E-2</c:v>
                </c:pt>
                <c:pt idx="4">
                  <c:v>4.8624966525854033E-2</c:v>
                </c:pt>
                <c:pt idx="5">
                  <c:v>6.9818752386956021E-2</c:v>
                </c:pt>
                <c:pt idx="6">
                  <c:v>8.6905189451205483E-2</c:v>
                </c:pt>
                <c:pt idx="7">
                  <c:v>8.5696421929040215E-2</c:v>
                </c:pt>
                <c:pt idx="8">
                  <c:v>0.11489382640453115</c:v>
                </c:pt>
                <c:pt idx="9">
                  <c:v>0.14792675012954229</c:v>
                </c:pt>
                <c:pt idx="10">
                  <c:v>0.15176870302705811</c:v>
                </c:pt>
                <c:pt idx="11">
                  <c:v>0.10941487152097799</c:v>
                </c:pt>
                <c:pt idx="12">
                  <c:v>0.10395743903145721</c:v>
                </c:pt>
                <c:pt idx="13">
                  <c:v>0.11305689083960377</c:v>
                </c:pt>
                <c:pt idx="14">
                  <c:v>6.6058304130480486E-2</c:v>
                </c:pt>
                <c:pt idx="15">
                  <c:v>9.1639939768772775E-3</c:v>
                </c:pt>
                <c:pt idx="16">
                  <c:v>7.4782379986546551E-3</c:v>
                </c:pt>
                <c:pt idx="17">
                  <c:v>3.0022265676969166E-3</c:v>
                </c:pt>
                <c:pt idx="18">
                  <c:v>1.8112940591523647E-2</c:v>
                </c:pt>
                <c:pt idx="19">
                  <c:v>5.9291403811659463E-3</c:v>
                </c:pt>
                <c:pt idx="20">
                  <c:v>1.6670888828973204E-2</c:v>
                </c:pt>
                <c:pt idx="21">
                  <c:v>1.6544148576052596E-2</c:v>
                </c:pt>
                <c:pt idx="22">
                  <c:v>2.9736814726773492E-2</c:v>
                </c:pt>
                <c:pt idx="23">
                  <c:v>2.9270727053263938E-2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6B-49FE-9967-4F9F26C0D8FF}"/>
            </c:ext>
          </c:extLst>
        </c:ser>
        <c:ser>
          <c:idx val="1"/>
          <c:order val="1"/>
          <c:tx>
            <c:strRef>
              <c:f>'House Prices'!$Z$27</c:f>
              <c:strCache>
                <c:ptCount val="1"/>
                <c:pt idx="0">
                  <c:v>Percentage change in house prices</c:v>
                </c:pt>
              </c:strCache>
            </c:strRef>
          </c:tx>
          <c:spPr>
            <a:ln w="28575" cap="rnd">
              <a:solidFill>
                <a:srgbClr val="9900FF"/>
              </a:solidFill>
              <a:round/>
            </a:ln>
            <a:effectLst/>
          </c:spPr>
          <c:marker>
            <c:symbol val="none"/>
          </c:marker>
          <c:cat>
            <c:numRef>
              <c:f>'House Prices'!$X$28:$X$51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'House Prices'!$Z$28:$Z$51</c:f>
              <c:numCache>
                <c:formatCode>0.0%</c:formatCode>
                <c:ptCount val="24"/>
                <c:pt idx="0">
                  <c:v>4.8387096774193547E-2</c:v>
                </c:pt>
                <c:pt idx="1">
                  <c:v>1.5384615384615385E-2</c:v>
                </c:pt>
                <c:pt idx="2">
                  <c:v>7.575757575757576E-2</c:v>
                </c:pt>
                <c:pt idx="3">
                  <c:v>7.0422535211267609E-2</c:v>
                </c:pt>
                <c:pt idx="4">
                  <c:v>7.8947368421052627E-2</c:v>
                </c:pt>
                <c:pt idx="5">
                  <c:v>0.13414634146341464</c:v>
                </c:pt>
                <c:pt idx="6">
                  <c:v>9.6774193548387094E-2</c:v>
                </c:pt>
                <c:pt idx="7">
                  <c:v>0.10784313725490197</c:v>
                </c:pt>
                <c:pt idx="8">
                  <c:v>0.13274336283185842</c:v>
                </c:pt>
                <c:pt idx="9">
                  <c:v>0.21875</c:v>
                </c:pt>
                <c:pt idx="10">
                  <c:v>0.15384615384615385</c:v>
                </c:pt>
                <c:pt idx="11">
                  <c:v>6.1111111111111109E-2</c:v>
                </c:pt>
                <c:pt idx="12">
                  <c:v>7.3298429319371722E-2</c:v>
                </c:pt>
                <c:pt idx="13">
                  <c:v>8.7804878048780483E-2</c:v>
                </c:pt>
                <c:pt idx="14">
                  <c:v>2.2421524663677129E-2</c:v>
                </c:pt>
                <c:pt idx="15">
                  <c:v>-8.771929824561403E-3</c:v>
                </c:pt>
                <c:pt idx="16">
                  <c:v>0.11061946902654868</c:v>
                </c:pt>
                <c:pt idx="17">
                  <c:v>-2.3904382470119521E-2</c:v>
                </c:pt>
                <c:pt idx="18">
                  <c:v>4.0816326530612249E-3</c:v>
                </c:pt>
                <c:pt idx="19">
                  <c:v>2.032520325203252E-2</c:v>
                </c:pt>
                <c:pt idx="20">
                  <c:v>6.3745019920318724E-2</c:v>
                </c:pt>
                <c:pt idx="21">
                  <c:v>3.7453183520599252E-2</c:v>
                </c:pt>
                <c:pt idx="22">
                  <c:v>2.1660649819494584E-2</c:v>
                </c:pt>
                <c:pt idx="23">
                  <c:v>-1.0600706713780919E-2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6B-49FE-9967-4F9F26C0D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1284976"/>
        <c:axId val="511284320"/>
      </c:lineChart>
      <c:catAx>
        <c:axId val="511284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1284320"/>
        <c:crosses val="autoZero"/>
        <c:auto val="1"/>
        <c:lblAlgn val="ctr"/>
        <c:lblOffset val="100"/>
        <c:noMultiLvlLbl val="0"/>
      </c:catAx>
      <c:valAx>
        <c:axId val="511284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1284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Impact of change in lending to purchase dwellings by financial institutions on house price inflation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'House Prices'!$Z$27</c:f>
              <c:strCache>
                <c:ptCount val="1"/>
                <c:pt idx="0">
                  <c:v>Percentage change in house prices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'House Prices'!$Y$28:$Y$51</c:f>
              <c:numCache>
                <c:formatCode>0.0%</c:formatCode>
                <c:ptCount val="24"/>
                <c:pt idx="0">
                  <c:v>4.9563499981203997E-2</c:v>
                </c:pt>
                <c:pt idx="1">
                  <c:v>4.5286106695246603E-2</c:v>
                </c:pt>
                <c:pt idx="2">
                  <c:v>3.8284536473763502E-2</c:v>
                </c:pt>
                <c:pt idx="3">
                  <c:v>5.2238900693286301E-2</c:v>
                </c:pt>
                <c:pt idx="4">
                  <c:v>4.8624966525854033E-2</c:v>
                </c:pt>
                <c:pt idx="5">
                  <c:v>6.9818752386956021E-2</c:v>
                </c:pt>
                <c:pt idx="6">
                  <c:v>8.6905189451205483E-2</c:v>
                </c:pt>
                <c:pt idx="7">
                  <c:v>8.5696421929040215E-2</c:v>
                </c:pt>
                <c:pt idx="8">
                  <c:v>0.11489382640453115</c:v>
                </c:pt>
                <c:pt idx="9">
                  <c:v>0.14792675012954229</c:v>
                </c:pt>
                <c:pt idx="10">
                  <c:v>0.15176870302705811</c:v>
                </c:pt>
                <c:pt idx="11">
                  <c:v>0.10941487152097799</c:v>
                </c:pt>
                <c:pt idx="12">
                  <c:v>0.10395743903145721</c:v>
                </c:pt>
                <c:pt idx="13">
                  <c:v>0.11305689083960377</c:v>
                </c:pt>
                <c:pt idx="14">
                  <c:v>6.6058304130480486E-2</c:v>
                </c:pt>
                <c:pt idx="15">
                  <c:v>9.1639939768772775E-3</c:v>
                </c:pt>
                <c:pt idx="16">
                  <c:v>7.4782379986546551E-3</c:v>
                </c:pt>
                <c:pt idx="17">
                  <c:v>3.0022265676969166E-3</c:v>
                </c:pt>
                <c:pt idx="18">
                  <c:v>1.8112940591523647E-2</c:v>
                </c:pt>
                <c:pt idx="19">
                  <c:v>5.9291403811659463E-3</c:v>
                </c:pt>
                <c:pt idx="20">
                  <c:v>1.6670888828973204E-2</c:v>
                </c:pt>
                <c:pt idx="21">
                  <c:v>1.6544148576052596E-2</c:v>
                </c:pt>
                <c:pt idx="22">
                  <c:v>2.9736814726773492E-2</c:v>
                </c:pt>
                <c:pt idx="23">
                  <c:v>2.9270727053263938E-2</c:v>
                </c:pt>
              </c:numCache>
            </c:numRef>
          </c:xVal>
          <c:yVal>
            <c:numRef>
              <c:f>'House Prices'!$Z$28:$Z$51</c:f>
              <c:numCache>
                <c:formatCode>0.0%</c:formatCode>
                <c:ptCount val="24"/>
                <c:pt idx="0">
                  <c:v>4.8387096774193547E-2</c:v>
                </c:pt>
                <c:pt idx="1">
                  <c:v>1.5384615384615385E-2</c:v>
                </c:pt>
                <c:pt idx="2">
                  <c:v>7.575757575757576E-2</c:v>
                </c:pt>
                <c:pt idx="3">
                  <c:v>7.0422535211267609E-2</c:v>
                </c:pt>
                <c:pt idx="4">
                  <c:v>7.8947368421052627E-2</c:v>
                </c:pt>
                <c:pt idx="5">
                  <c:v>0.13414634146341464</c:v>
                </c:pt>
                <c:pt idx="6">
                  <c:v>9.6774193548387094E-2</c:v>
                </c:pt>
                <c:pt idx="7">
                  <c:v>0.10784313725490197</c:v>
                </c:pt>
                <c:pt idx="8">
                  <c:v>0.13274336283185842</c:v>
                </c:pt>
                <c:pt idx="9">
                  <c:v>0.21875</c:v>
                </c:pt>
                <c:pt idx="10">
                  <c:v>0.15384615384615385</c:v>
                </c:pt>
                <c:pt idx="11">
                  <c:v>6.1111111111111109E-2</c:v>
                </c:pt>
                <c:pt idx="12">
                  <c:v>7.3298429319371722E-2</c:v>
                </c:pt>
                <c:pt idx="13">
                  <c:v>8.7804878048780483E-2</c:v>
                </c:pt>
                <c:pt idx="14">
                  <c:v>2.2421524663677129E-2</c:v>
                </c:pt>
                <c:pt idx="15">
                  <c:v>-8.771929824561403E-3</c:v>
                </c:pt>
                <c:pt idx="16">
                  <c:v>0.11061946902654868</c:v>
                </c:pt>
                <c:pt idx="17">
                  <c:v>-2.3904382470119521E-2</c:v>
                </c:pt>
                <c:pt idx="18">
                  <c:v>4.0816326530612249E-3</c:v>
                </c:pt>
                <c:pt idx="19">
                  <c:v>2.032520325203252E-2</c:v>
                </c:pt>
                <c:pt idx="20">
                  <c:v>6.3745019920318724E-2</c:v>
                </c:pt>
                <c:pt idx="21">
                  <c:v>3.7453183520599252E-2</c:v>
                </c:pt>
                <c:pt idx="22">
                  <c:v>2.1660649819494584E-2</c:v>
                </c:pt>
                <c:pt idx="23">
                  <c:v>-1.0600706713780919E-2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0F9-4B02-8098-CF8E9D6916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723088"/>
        <c:axId val="511724072"/>
      </c:scatterChart>
      <c:valAx>
        <c:axId val="511723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200" b="0" i="0" baseline="0">
                    <a:effectLst/>
                  </a:rPr>
                  <a:t>Percentage change in lending to purchase dwellings</a:t>
                </a:r>
                <a:endParaRPr lang="en-GB" sz="7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1724072"/>
        <c:crosses val="autoZero"/>
        <c:crossBetween val="midCat"/>
      </c:valAx>
      <c:valAx>
        <c:axId val="511724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200"/>
                  <a:t>Percentage change in house prices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17230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Lending to individuals and financial corporations relative to non-financial corporations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'All financial institutions'!$K$10</c:f>
              <c:strCache>
                <c:ptCount val="1"/>
                <c:pt idx="0">
                  <c:v>Lending to individuals relative to private non-financial businesses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'All financial institutions'!$J$11:$J$31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'All financial institutions'!$K$11:$K$31</c:f>
              <c:numCache>
                <c:formatCode>0</c:formatCode>
                <c:ptCount val="21"/>
                <c:pt idx="0">
                  <c:v>247.46014227284107</c:v>
                </c:pt>
                <c:pt idx="1">
                  <c:v>258.92013317104602</c:v>
                </c:pt>
                <c:pt idx="2">
                  <c:v>252.87322842185901</c:v>
                </c:pt>
                <c:pt idx="3">
                  <c:v>249.28032998269907</c:v>
                </c:pt>
                <c:pt idx="4">
                  <c:v>269.20249561099803</c:v>
                </c:pt>
                <c:pt idx="5">
                  <c:v>277.53192433220318</c:v>
                </c:pt>
                <c:pt idx="6">
                  <c:v>301.30008480126025</c:v>
                </c:pt>
                <c:pt idx="7">
                  <c:v>293.12807280218323</c:v>
                </c:pt>
                <c:pt idx="8">
                  <c:v>278.80329951592262</c:v>
                </c:pt>
                <c:pt idx="9">
                  <c:v>261.60685036759378</c:v>
                </c:pt>
                <c:pt idx="10">
                  <c:v>250.02657017280384</c:v>
                </c:pt>
                <c:pt idx="11">
                  <c:v>254.06237173146923</c:v>
                </c:pt>
                <c:pt idx="12">
                  <c:v>270.35554125833426</c:v>
                </c:pt>
                <c:pt idx="13">
                  <c:v>290.79450379913629</c:v>
                </c:pt>
                <c:pt idx="14">
                  <c:v>310.47367173346152</c:v>
                </c:pt>
                <c:pt idx="15">
                  <c:v>335.68284607157591</c:v>
                </c:pt>
                <c:pt idx="16">
                  <c:v>353.39931637607458</c:v>
                </c:pt>
                <c:pt idx="17">
                  <c:v>379.62681054533465</c:v>
                </c:pt>
                <c:pt idx="18">
                  <c:v>393.79044588362524</c:v>
                </c:pt>
                <c:pt idx="19">
                  <c:v>387.01379866125029</c:v>
                </c:pt>
                <c:pt idx="20">
                  <c:v>394.97900318819097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B4-4686-8755-70BB3025F2A1}"/>
            </c:ext>
          </c:extLst>
        </c:ser>
        <c:ser>
          <c:idx val="0"/>
          <c:order val="1"/>
          <c:tx>
            <c:strRef>
              <c:f>'All financial institutions'!$L$10</c:f>
              <c:strCache>
                <c:ptCount val="1"/>
                <c:pt idx="0">
                  <c:v>Lending to other financial institutions relative to lending to private non-financial businesses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'All financial institutions'!$J$11:$J$31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'All financial institutions'!$L$11:$L$31</c:f>
              <c:numCache>
                <c:formatCode>0</c:formatCode>
                <c:ptCount val="21"/>
                <c:pt idx="0">
                  <c:v>83.073334508119927</c:v>
                </c:pt>
                <c:pt idx="1">
                  <c:v>89.889113624973149</c:v>
                </c:pt>
                <c:pt idx="2">
                  <c:v>91.730241317671087</c:v>
                </c:pt>
                <c:pt idx="3">
                  <c:v>93.835579329849068</c:v>
                </c:pt>
                <c:pt idx="4">
                  <c:v>92.707961754481687</c:v>
                </c:pt>
                <c:pt idx="5">
                  <c:v>88.353243131911668</c:v>
                </c:pt>
                <c:pt idx="6">
                  <c:v>95.912941396595272</c:v>
                </c:pt>
                <c:pt idx="7">
                  <c:v>99.110679281747423</c:v>
                </c:pt>
                <c:pt idx="8">
                  <c:v>112.58948940037466</c:v>
                </c:pt>
                <c:pt idx="9">
                  <c:v>113.46526869189032</c:v>
                </c:pt>
                <c:pt idx="10">
                  <c:v>129.80551344415196</c:v>
                </c:pt>
                <c:pt idx="11">
                  <c:v>160.17875773679614</c:v>
                </c:pt>
                <c:pt idx="12">
                  <c:v>170.04227892602336</c:v>
                </c:pt>
                <c:pt idx="13">
                  <c:v>169.43424984871609</c:v>
                </c:pt>
                <c:pt idx="14">
                  <c:v>150.13995489254901</c:v>
                </c:pt>
                <c:pt idx="15">
                  <c:v>158.08694517518822</c:v>
                </c:pt>
                <c:pt idx="16">
                  <c:v>140.91659261140026</c:v>
                </c:pt>
                <c:pt idx="17">
                  <c:v>135.72876009463249</c:v>
                </c:pt>
                <c:pt idx="18">
                  <c:v>139.83989458898404</c:v>
                </c:pt>
                <c:pt idx="19">
                  <c:v>149.21115264519372</c:v>
                </c:pt>
                <c:pt idx="20">
                  <c:v>147.66818804093626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B4-4686-8755-70BB3025F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2243304"/>
        <c:axId val="582248224"/>
      </c:lineChart>
      <c:catAx>
        <c:axId val="582243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2248224"/>
        <c:crosses val="autoZero"/>
        <c:auto val="1"/>
        <c:lblAlgn val="ctr"/>
        <c:lblOffset val="100"/>
        <c:noMultiLvlLbl val="0"/>
      </c:catAx>
      <c:valAx>
        <c:axId val="582248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2243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Bank of England Interest Rate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'Interest Rates'!$B$1</c:f>
              <c:strCache>
                <c:ptCount val="1"/>
                <c:pt idx="0">
                  <c:v>Interest Rate (%)</c:v>
                </c:pt>
              </c:strCache>
            </c:strRef>
          </c:tx>
          <c:marker>
            <c:symbol val="none"/>
          </c:marker>
          <c:cat>
            <c:numRef>
              <c:f>'Interest Rates'!$A$2:$A$50</c:f>
              <c:numCache>
                <c:formatCode>General_)</c:formatCode>
                <c:ptCount val="49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</c:numCache>
            </c:numRef>
          </c:cat>
          <c:val>
            <c:numRef>
              <c:f>'Interest Rates'!$B$2:$B$50</c:f>
              <c:numCache>
                <c:formatCode>0.0</c:formatCode>
                <c:ptCount val="49"/>
                <c:pt idx="0">
                  <c:v>7.125</c:v>
                </c:pt>
                <c:pt idx="1">
                  <c:v>5.916666666666667</c:v>
                </c:pt>
                <c:pt idx="2">
                  <c:v>6</c:v>
                </c:pt>
                <c:pt idx="3">
                  <c:v>9.9166666666666661</c:v>
                </c:pt>
                <c:pt idx="4">
                  <c:v>12.125</c:v>
                </c:pt>
                <c:pt idx="5">
                  <c:v>10.846153846153847</c:v>
                </c:pt>
                <c:pt idx="6">
                  <c:v>11.678571428571429</c:v>
                </c:pt>
                <c:pt idx="7">
                  <c:v>8.9605263157894743</c:v>
                </c:pt>
                <c:pt idx="8">
                  <c:v>9.0416666666666661</c:v>
                </c:pt>
                <c:pt idx="9">
                  <c:v>14</c:v>
                </c:pt>
                <c:pt idx="10">
                  <c:v>15.666666666666666</c:v>
                </c:pt>
                <c:pt idx="11">
                  <c:v>14.159722222222221</c:v>
                </c:pt>
                <c:pt idx="12">
                  <c:v>11.885416666666666</c:v>
                </c:pt>
                <c:pt idx="13">
                  <c:v>9.9305555555555554</c:v>
                </c:pt>
                <c:pt idx="14">
                  <c:v>9.9553571428571423</c:v>
                </c:pt>
                <c:pt idx="15">
                  <c:v>12.517857142857142</c:v>
                </c:pt>
                <c:pt idx="16">
                  <c:v>10.958333333333334</c:v>
                </c:pt>
                <c:pt idx="17">
                  <c:v>9.5416666666666661</c:v>
                </c:pt>
                <c:pt idx="18">
                  <c:v>9.4583333333333339</c:v>
                </c:pt>
                <c:pt idx="19">
                  <c:v>13.827299999999999</c:v>
                </c:pt>
                <c:pt idx="20">
                  <c:v>13.875</c:v>
                </c:pt>
                <c:pt idx="21">
                  <c:v>12.125</c:v>
                </c:pt>
                <c:pt idx="22">
                  <c:v>9.1</c:v>
                </c:pt>
                <c:pt idx="23">
                  <c:v>5.833333333333333</c:v>
                </c:pt>
                <c:pt idx="24">
                  <c:v>5.354166666666667</c:v>
                </c:pt>
                <c:pt idx="25">
                  <c:v>6.5625</c:v>
                </c:pt>
                <c:pt idx="26">
                  <c:v>5.921875</c:v>
                </c:pt>
                <c:pt idx="27">
                  <c:v>6.614583333333333</c:v>
                </c:pt>
                <c:pt idx="28">
                  <c:v>7</c:v>
                </c:pt>
                <c:pt idx="29">
                  <c:v>5.416666666666667</c:v>
                </c:pt>
                <c:pt idx="30">
                  <c:v>5.979166666666667</c:v>
                </c:pt>
                <c:pt idx="31">
                  <c:v>4.9642857142857144</c:v>
                </c:pt>
                <c:pt idx="32">
                  <c:v>4</c:v>
                </c:pt>
                <c:pt idx="33">
                  <c:v>3.6666666666666665</c:v>
                </c:pt>
                <c:pt idx="34">
                  <c:v>4.375</c:v>
                </c:pt>
                <c:pt idx="35">
                  <c:v>4.5</c:v>
                </c:pt>
                <c:pt idx="36">
                  <c:v>4.645833333333333</c:v>
                </c:pt>
                <c:pt idx="37">
                  <c:v>5.5</c:v>
                </c:pt>
                <c:pt idx="38">
                  <c:v>3.95</c:v>
                </c:pt>
                <c:pt idx="39">
                  <c:v>0.66666666666666663</c:v>
                </c:pt>
                <c:pt idx="40">
                  <c:v>0.5</c:v>
                </c:pt>
                <c:pt idx="41">
                  <c:v>0.5</c:v>
                </c:pt>
                <c:pt idx="42">
                  <c:v>0.5</c:v>
                </c:pt>
                <c:pt idx="43">
                  <c:v>0.5</c:v>
                </c:pt>
                <c:pt idx="44">
                  <c:v>0.5</c:v>
                </c:pt>
                <c:pt idx="45">
                  <c:v>0.5</c:v>
                </c:pt>
                <c:pt idx="46" formatCode="0.00">
                  <c:v>0.39583333333333331</c:v>
                </c:pt>
                <c:pt idx="47" formatCode="0.00">
                  <c:v>0.29166666666666669</c:v>
                </c:pt>
                <c:pt idx="48" formatCode="0.00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39-4A4E-BACC-E729448B83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7066240"/>
        <c:axId val="158372608"/>
      </c:lineChart>
      <c:catAx>
        <c:axId val="167066240"/>
        <c:scaling>
          <c:orientation val="minMax"/>
        </c:scaling>
        <c:delete val="0"/>
        <c:axPos val="b"/>
        <c:numFmt formatCode="General_)" sourceLinked="1"/>
        <c:majorTickMark val="none"/>
        <c:minorTickMark val="none"/>
        <c:tickLblPos val="nextTo"/>
        <c:txPr>
          <a:bodyPr/>
          <a:lstStyle/>
          <a:p>
            <a:pPr>
              <a:defRPr sz="1000"/>
            </a:pPr>
            <a:endParaRPr lang="en-US"/>
          </a:p>
        </c:txPr>
        <c:crossAx val="158372608"/>
        <c:crosses val="autoZero"/>
        <c:auto val="1"/>
        <c:lblAlgn val="ctr"/>
        <c:lblOffset val="100"/>
        <c:noMultiLvlLbl val="0"/>
      </c:catAx>
      <c:valAx>
        <c:axId val="1583726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Percentage Interest Rate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167066240"/>
        <c:crosses val="autoZero"/>
        <c:crossBetween val="between"/>
      </c:valAx>
      <c:spPr>
        <a:solidFill>
          <a:srgbClr val="CCECFF"/>
        </a:solidFill>
      </c:spPr>
    </c:plotArea>
    <c:legend>
      <c:legendPos val="b"/>
      <c:overlay val="0"/>
    </c:legend>
    <c:plotVisOnly val="1"/>
    <c:dispBlanksAs val="gap"/>
    <c:showDLblsOverMax val="0"/>
  </c:chart>
  <c:spPr>
    <a:solidFill>
      <a:srgbClr val="CCECFF"/>
    </a:solidFill>
    <a:ln>
      <a:solidFill>
        <a:srgbClr val="0000FF"/>
      </a:solidFill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Broad Money (M4) and GDP at market prices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'M4'!$B$1:$B$2</c:f>
              <c:strCache>
                <c:ptCount val="2"/>
                <c:pt idx="0">
                  <c:v>M4: Quarterly amounts outstanding of M4 (monetary financial institutions' sterling M4 liabilities to private sector) (£ millions) seasonally adjusted</c:v>
                </c:pt>
                <c:pt idx="1">
                  <c:v>LPQAUYN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'M4'!$A$71:$A$223</c:f>
              <c:numCache>
                <c:formatCode>d\-mmm\-yy</c:formatCode>
                <c:ptCount val="153"/>
                <c:pt idx="0">
                  <c:v>29311</c:v>
                </c:pt>
                <c:pt idx="1">
                  <c:v>29402</c:v>
                </c:pt>
                <c:pt idx="2">
                  <c:v>29494</c:v>
                </c:pt>
                <c:pt idx="3">
                  <c:v>29586</c:v>
                </c:pt>
                <c:pt idx="4">
                  <c:v>29676</c:v>
                </c:pt>
                <c:pt idx="5">
                  <c:v>29767</c:v>
                </c:pt>
                <c:pt idx="6">
                  <c:v>29859</c:v>
                </c:pt>
                <c:pt idx="7">
                  <c:v>29951</c:v>
                </c:pt>
                <c:pt idx="8">
                  <c:v>30041</c:v>
                </c:pt>
                <c:pt idx="9">
                  <c:v>30132</c:v>
                </c:pt>
                <c:pt idx="10">
                  <c:v>30224</c:v>
                </c:pt>
                <c:pt idx="11">
                  <c:v>30316</c:v>
                </c:pt>
                <c:pt idx="12">
                  <c:v>30406</c:v>
                </c:pt>
                <c:pt idx="13">
                  <c:v>30497</c:v>
                </c:pt>
                <c:pt idx="14">
                  <c:v>30589</c:v>
                </c:pt>
                <c:pt idx="15">
                  <c:v>30681</c:v>
                </c:pt>
                <c:pt idx="16">
                  <c:v>30772</c:v>
                </c:pt>
                <c:pt idx="17">
                  <c:v>30863</c:v>
                </c:pt>
                <c:pt idx="18">
                  <c:v>30955</c:v>
                </c:pt>
                <c:pt idx="19">
                  <c:v>31047</c:v>
                </c:pt>
                <c:pt idx="20">
                  <c:v>31137</c:v>
                </c:pt>
                <c:pt idx="21">
                  <c:v>31228</c:v>
                </c:pt>
                <c:pt idx="22">
                  <c:v>31320</c:v>
                </c:pt>
                <c:pt idx="23">
                  <c:v>31412</c:v>
                </c:pt>
                <c:pt idx="24">
                  <c:v>31502</c:v>
                </c:pt>
                <c:pt idx="25">
                  <c:v>31593</c:v>
                </c:pt>
                <c:pt idx="26">
                  <c:v>31685</c:v>
                </c:pt>
                <c:pt idx="27">
                  <c:v>31777</c:v>
                </c:pt>
                <c:pt idx="28">
                  <c:v>31867</c:v>
                </c:pt>
                <c:pt idx="29">
                  <c:v>31958</c:v>
                </c:pt>
                <c:pt idx="30">
                  <c:v>32050</c:v>
                </c:pt>
                <c:pt idx="31">
                  <c:v>32142</c:v>
                </c:pt>
                <c:pt idx="32">
                  <c:v>32233</c:v>
                </c:pt>
                <c:pt idx="33">
                  <c:v>32324</c:v>
                </c:pt>
                <c:pt idx="34">
                  <c:v>32416</c:v>
                </c:pt>
                <c:pt idx="35">
                  <c:v>32508</c:v>
                </c:pt>
                <c:pt idx="36">
                  <c:v>32598</c:v>
                </c:pt>
                <c:pt idx="37">
                  <c:v>32689</c:v>
                </c:pt>
                <c:pt idx="38">
                  <c:v>32781</c:v>
                </c:pt>
                <c:pt idx="39">
                  <c:v>32873</c:v>
                </c:pt>
                <c:pt idx="40">
                  <c:v>32963</c:v>
                </c:pt>
                <c:pt idx="41">
                  <c:v>33054</c:v>
                </c:pt>
                <c:pt idx="42">
                  <c:v>33146</c:v>
                </c:pt>
                <c:pt idx="43">
                  <c:v>33238</c:v>
                </c:pt>
                <c:pt idx="44">
                  <c:v>33328</c:v>
                </c:pt>
                <c:pt idx="45">
                  <c:v>33419</c:v>
                </c:pt>
                <c:pt idx="46">
                  <c:v>33511</c:v>
                </c:pt>
                <c:pt idx="47">
                  <c:v>33603</c:v>
                </c:pt>
                <c:pt idx="48">
                  <c:v>33694</c:v>
                </c:pt>
                <c:pt idx="49">
                  <c:v>33785</c:v>
                </c:pt>
                <c:pt idx="50">
                  <c:v>33877</c:v>
                </c:pt>
                <c:pt idx="51">
                  <c:v>33969</c:v>
                </c:pt>
                <c:pt idx="52">
                  <c:v>34059</c:v>
                </c:pt>
                <c:pt idx="53">
                  <c:v>34150</c:v>
                </c:pt>
                <c:pt idx="54">
                  <c:v>34242</c:v>
                </c:pt>
                <c:pt idx="55">
                  <c:v>34334</c:v>
                </c:pt>
                <c:pt idx="56">
                  <c:v>34424</c:v>
                </c:pt>
                <c:pt idx="57">
                  <c:v>34515</c:v>
                </c:pt>
                <c:pt idx="58">
                  <c:v>34607</c:v>
                </c:pt>
                <c:pt idx="59">
                  <c:v>34699</c:v>
                </c:pt>
                <c:pt idx="60">
                  <c:v>34789</c:v>
                </c:pt>
                <c:pt idx="61">
                  <c:v>34880</c:v>
                </c:pt>
                <c:pt idx="62">
                  <c:v>34972</c:v>
                </c:pt>
                <c:pt idx="63">
                  <c:v>35064</c:v>
                </c:pt>
                <c:pt idx="64">
                  <c:v>35155</c:v>
                </c:pt>
                <c:pt idx="65">
                  <c:v>35246</c:v>
                </c:pt>
                <c:pt idx="66">
                  <c:v>35338</c:v>
                </c:pt>
                <c:pt idx="67">
                  <c:v>35430</c:v>
                </c:pt>
                <c:pt idx="68">
                  <c:v>35520</c:v>
                </c:pt>
                <c:pt idx="69">
                  <c:v>35611</c:v>
                </c:pt>
                <c:pt idx="70">
                  <c:v>35703</c:v>
                </c:pt>
                <c:pt idx="71">
                  <c:v>35795</c:v>
                </c:pt>
                <c:pt idx="72">
                  <c:v>35885</c:v>
                </c:pt>
                <c:pt idx="73">
                  <c:v>35976</c:v>
                </c:pt>
                <c:pt idx="74">
                  <c:v>36068</c:v>
                </c:pt>
                <c:pt idx="75">
                  <c:v>36160</c:v>
                </c:pt>
                <c:pt idx="76">
                  <c:v>36250</c:v>
                </c:pt>
                <c:pt idx="77">
                  <c:v>36341</c:v>
                </c:pt>
                <c:pt idx="78">
                  <c:v>36433</c:v>
                </c:pt>
                <c:pt idx="79">
                  <c:v>36525</c:v>
                </c:pt>
                <c:pt idx="80">
                  <c:v>36616</c:v>
                </c:pt>
                <c:pt idx="81">
                  <c:v>36707</c:v>
                </c:pt>
                <c:pt idx="82">
                  <c:v>36799</c:v>
                </c:pt>
                <c:pt idx="83">
                  <c:v>36891</c:v>
                </c:pt>
                <c:pt idx="84">
                  <c:v>36981</c:v>
                </c:pt>
                <c:pt idx="85">
                  <c:v>37072</c:v>
                </c:pt>
                <c:pt idx="86">
                  <c:v>37164</c:v>
                </c:pt>
                <c:pt idx="87">
                  <c:v>37256</c:v>
                </c:pt>
                <c:pt idx="88">
                  <c:v>37346</c:v>
                </c:pt>
                <c:pt idx="89">
                  <c:v>37437</c:v>
                </c:pt>
                <c:pt idx="90">
                  <c:v>37529</c:v>
                </c:pt>
                <c:pt idx="91">
                  <c:v>37621</c:v>
                </c:pt>
                <c:pt idx="92">
                  <c:v>37711</c:v>
                </c:pt>
                <c:pt idx="93">
                  <c:v>37802</c:v>
                </c:pt>
                <c:pt idx="94">
                  <c:v>37894</c:v>
                </c:pt>
                <c:pt idx="95">
                  <c:v>37986</c:v>
                </c:pt>
                <c:pt idx="96">
                  <c:v>38077</c:v>
                </c:pt>
                <c:pt idx="97">
                  <c:v>38168</c:v>
                </c:pt>
                <c:pt idx="98">
                  <c:v>38260</c:v>
                </c:pt>
                <c:pt idx="99">
                  <c:v>38352</c:v>
                </c:pt>
                <c:pt idx="100">
                  <c:v>38442</c:v>
                </c:pt>
                <c:pt idx="101">
                  <c:v>38533</c:v>
                </c:pt>
                <c:pt idx="102">
                  <c:v>38625</c:v>
                </c:pt>
                <c:pt idx="103">
                  <c:v>38717</c:v>
                </c:pt>
                <c:pt idx="104">
                  <c:v>38807</c:v>
                </c:pt>
                <c:pt idx="105">
                  <c:v>38898</c:v>
                </c:pt>
                <c:pt idx="106">
                  <c:v>38990</c:v>
                </c:pt>
                <c:pt idx="107">
                  <c:v>39082</c:v>
                </c:pt>
                <c:pt idx="108">
                  <c:v>39172</c:v>
                </c:pt>
                <c:pt idx="109">
                  <c:v>39263</c:v>
                </c:pt>
                <c:pt idx="110">
                  <c:v>39355</c:v>
                </c:pt>
                <c:pt idx="111">
                  <c:v>39447</c:v>
                </c:pt>
                <c:pt idx="112">
                  <c:v>39538</c:v>
                </c:pt>
                <c:pt idx="113">
                  <c:v>39629</c:v>
                </c:pt>
                <c:pt idx="114">
                  <c:v>39721</c:v>
                </c:pt>
                <c:pt idx="115">
                  <c:v>39813</c:v>
                </c:pt>
                <c:pt idx="116">
                  <c:v>39903</c:v>
                </c:pt>
                <c:pt idx="117">
                  <c:v>39994</c:v>
                </c:pt>
                <c:pt idx="118">
                  <c:v>40086</c:v>
                </c:pt>
                <c:pt idx="119">
                  <c:v>40178</c:v>
                </c:pt>
                <c:pt idx="120">
                  <c:v>40268</c:v>
                </c:pt>
                <c:pt idx="121">
                  <c:v>40359</c:v>
                </c:pt>
                <c:pt idx="122">
                  <c:v>40451</c:v>
                </c:pt>
                <c:pt idx="123">
                  <c:v>40543</c:v>
                </c:pt>
                <c:pt idx="124">
                  <c:v>40633</c:v>
                </c:pt>
                <c:pt idx="125">
                  <c:v>40724</c:v>
                </c:pt>
                <c:pt idx="126">
                  <c:v>40816</c:v>
                </c:pt>
                <c:pt idx="127">
                  <c:v>40908</c:v>
                </c:pt>
                <c:pt idx="128">
                  <c:v>40999</c:v>
                </c:pt>
                <c:pt idx="129">
                  <c:v>41090</c:v>
                </c:pt>
                <c:pt idx="130">
                  <c:v>41182</c:v>
                </c:pt>
                <c:pt idx="131">
                  <c:v>41274</c:v>
                </c:pt>
                <c:pt idx="132">
                  <c:v>41364</c:v>
                </c:pt>
                <c:pt idx="133">
                  <c:v>41455</c:v>
                </c:pt>
                <c:pt idx="134">
                  <c:v>41547</c:v>
                </c:pt>
                <c:pt idx="135">
                  <c:v>41639</c:v>
                </c:pt>
                <c:pt idx="136">
                  <c:v>41729</c:v>
                </c:pt>
                <c:pt idx="137">
                  <c:v>41820</c:v>
                </c:pt>
                <c:pt idx="138">
                  <c:v>41912</c:v>
                </c:pt>
                <c:pt idx="139">
                  <c:v>42004</c:v>
                </c:pt>
                <c:pt idx="140">
                  <c:v>42094</c:v>
                </c:pt>
                <c:pt idx="141">
                  <c:v>42185</c:v>
                </c:pt>
                <c:pt idx="142">
                  <c:v>42277</c:v>
                </c:pt>
                <c:pt idx="143">
                  <c:v>42369</c:v>
                </c:pt>
                <c:pt idx="144">
                  <c:v>42460</c:v>
                </c:pt>
                <c:pt idx="145">
                  <c:v>42551</c:v>
                </c:pt>
                <c:pt idx="146">
                  <c:v>42643</c:v>
                </c:pt>
                <c:pt idx="147">
                  <c:v>42735</c:v>
                </c:pt>
                <c:pt idx="148">
                  <c:v>42825</c:v>
                </c:pt>
                <c:pt idx="149">
                  <c:v>42916</c:v>
                </c:pt>
                <c:pt idx="150">
                  <c:v>43008</c:v>
                </c:pt>
                <c:pt idx="151">
                  <c:v>43100</c:v>
                </c:pt>
                <c:pt idx="152">
                  <c:v>43190</c:v>
                </c:pt>
              </c:numCache>
            </c:numRef>
          </c:cat>
          <c:val>
            <c:numRef>
              <c:f>'M4'!$B$71:$B$223</c:f>
              <c:numCache>
                <c:formatCode>"£"#,##0;[Red]"£"#,##0</c:formatCode>
                <c:ptCount val="153"/>
                <c:pt idx="0">
                  <c:v>100201</c:v>
                </c:pt>
                <c:pt idx="1">
                  <c:v>104853</c:v>
                </c:pt>
                <c:pt idx="2">
                  <c:v>109076</c:v>
                </c:pt>
                <c:pt idx="3">
                  <c:v>114324</c:v>
                </c:pt>
                <c:pt idx="4">
                  <c:v>117566</c:v>
                </c:pt>
                <c:pt idx="5">
                  <c:v>122606</c:v>
                </c:pt>
                <c:pt idx="6">
                  <c:v>127122</c:v>
                </c:pt>
                <c:pt idx="7">
                  <c:v>137846</c:v>
                </c:pt>
                <c:pt idx="8">
                  <c:v>141382</c:v>
                </c:pt>
                <c:pt idx="9">
                  <c:v>145380</c:v>
                </c:pt>
                <c:pt idx="10">
                  <c:v>149711</c:v>
                </c:pt>
                <c:pt idx="11">
                  <c:v>153874</c:v>
                </c:pt>
                <c:pt idx="12">
                  <c:v>161333</c:v>
                </c:pt>
                <c:pt idx="13">
                  <c:v>165974</c:v>
                </c:pt>
                <c:pt idx="14">
                  <c:v>169488</c:v>
                </c:pt>
                <c:pt idx="15">
                  <c:v>174297</c:v>
                </c:pt>
                <c:pt idx="16">
                  <c:v>179936</c:v>
                </c:pt>
                <c:pt idx="17">
                  <c:v>186653</c:v>
                </c:pt>
                <c:pt idx="18">
                  <c:v>191659</c:v>
                </c:pt>
                <c:pt idx="19">
                  <c:v>198091</c:v>
                </c:pt>
                <c:pt idx="20">
                  <c:v>205083</c:v>
                </c:pt>
                <c:pt idx="21">
                  <c:v>211037</c:v>
                </c:pt>
                <c:pt idx="22">
                  <c:v>217691</c:v>
                </c:pt>
                <c:pt idx="23">
                  <c:v>224149</c:v>
                </c:pt>
                <c:pt idx="24">
                  <c:v>235391</c:v>
                </c:pt>
                <c:pt idx="25">
                  <c:v>244512</c:v>
                </c:pt>
                <c:pt idx="26">
                  <c:v>249522</c:v>
                </c:pt>
                <c:pt idx="27">
                  <c:v>257907</c:v>
                </c:pt>
                <c:pt idx="28">
                  <c:v>271148</c:v>
                </c:pt>
                <c:pt idx="29">
                  <c:v>281382</c:v>
                </c:pt>
                <c:pt idx="30">
                  <c:v>292259</c:v>
                </c:pt>
                <c:pt idx="31">
                  <c:v>304429</c:v>
                </c:pt>
                <c:pt idx="32">
                  <c:v>317251</c:v>
                </c:pt>
                <c:pt idx="33">
                  <c:v>328884</c:v>
                </c:pt>
                <c:pt idx="34">
                  <c:v>345955</c:v>
                </c:pt>
                <c:pt idx="35">
                  <c:v>357569</c:v>
                </c:pt>
                <c:pt idx="36">
                  <c:v>372043</c:v>
                </c:pt>
                <c:pt idx="37">
                  <c:v>389675</c:v>
                </c:pt>
                <c:pt idx="38">
                  <c:v>407354</c:v>
                </c:pt>
                <c:pt idx="39">
                  <c:v>425688</c:v>
                </c:pt>
                <c:pt idx="40">
                  <c:v>441437</c:v>
                </c:pt>
                <c:pt idx="41">
                  <c:v>457389</c:v>
                </c:pt>
                <c:pt idx="42">
                  <c:v>466640</c:v>
                </c:pt>
                <c:pt idx="43">
                  <c:v>477223</c:v>
                </c:pt>
                <c:pt idx="44">
                  <c:v>483982</c:v>
                </c:pt>
                <c:pt idx="45">
                  <c:v>492779</c:v>
                </c:pt>
                <c:pt idx="46">
                  <c:v>498461</c:v>
                </c:pt>
                <c:pt idx="47">
                  <c:v>504705</c:v>
                </c:pt>
                <c:pt idx="48">
                  <c:v>508790</c:v>
                </c:pt>
                <c:pt idx="49">
                  <c:v>514680</c:v>
                </c:pt>
                <c:pt idx="50">
                  <c:v>520149</c:v>
                </c:pt>
                <c:pt idx="51">
                  <c:v>518031</c:v>
                </c:pt>
                <c:pt idx="52">
                  <c:v>521903</c:v>
                </c:pt>
                <c:pt idx="53">
                  <c:v>526530</c:v>
                </c:pt>
                <c:pt idx="54">
                  <c:v>532871</c:v>
                </c:pt>
                <c:pt idx="55">
                  <c:v>543350</c:v>
                </c:pt>
                <c:pt idx="56">
                  <c:v>551695</c:v>
                </c:pt>
                <c:pt idx="57">
                  <c:v>554849</c:v>
                </c:pt>
                <c:pt idx="58">
                  <c:v>560024</c:v>
                </c:pt>
                <c:pt idx="59">
                  <c:v>566595</c:v>
                </c:pt>
                <c:pt idx="60">
                  <c:v>578940</c:v>
                </c:pt>
                <c:pt idx="61">
                  <c:v>590987</c:v>
                </c:pt>
                <c:pt idx="62">
                  <c:v>606095</c:v>
                </c:pt>
                <c:pt idx="63">
                  <c:v>622309</c:v>
                </c:pt>
                <c:pt idx="64">
                  <c:v>634961</c:v>
                </c:pt>
                <c:pt idx="65">
                  <c:v>649417</c:v>
                </c:pt>
                <c:pt idx="66">
                  <c:v>667927</c:v>
                </c:pt>
                <c:pt idx="67">
                  <c:v>681341</c:v>
                </c:pt>
                <c:pt idx="68">
                  <c:v>709239</c:v>
                </c:pt>
                <c:pt idx="69">
                  <c:v>724654</c:v>
                </c:pt>
                <c:pt idx="70">
                  <c:v>707415</c:v>
                </c:pt>
                <c:pt idx="71">
                  <c:v>719750</c:v>
                </c:pt>
                <c:pt idx="72">
                  <c:v>739496</c:v>
                </c:pt>
                <c:pt idx="73">
                  <c:v>752367</c:v>
                </c:pt>
                <c:pt idx="74">
                  <c:v>771903</c:v>
                </c:pt>
                <c:pt idx="75">
                  <c:v>781177</c:v>
                </c:pt>
                <c:pt idx="76">
                  <c:v>789203</c:v>
                </c:pt>
                <c:pt idx="77">
                  <c:v>796099</c:v>
                </c:pt>
                <c:pt idx="78">
                  <c:v>796114</c:v>
                </c:pt>
                <c:pt idx="79">
                  <c:v>813230</c:v>
                </c:pt>
                <c:pt idx="80">
                  <c:v>830982</c:v>
                </c:pt>
                <c:pt idx="81">
                  <c:v>850218</c:v>
                </c:pt>
                <c:pt idx="82">
                  <c:v>867508</c:v>
                </c:pt>
                <c:pt idx="83">
                  <c:v>881367</c:v>
                </c:pt>
                <c:pt idx="84">
                  <c:v>899940</c:v>
                </c:pt>
                <c:pt idx="85">
                  <c:v>915248</c:v>
                </c:pt>
                <c:pt idx="86">
                  <c:v>937798</c:v>
                </c:pt>
                <c:pt idx="87">
                  <c:v>940234</c:v>
                </c:pt>
                <c:pt idx="88">
                  <c:v>949510</c:v>
                </c:pt>
                <c:pt idx="89">
                  <c:v>969340</c:v>
                </c:pt>
                <c:pt idx="90">
                  <c:v>991500</c:v>
                </c:pt>
                <c:pt idx="91">
                  <c:v>1005909</c:v>
                </c:pt>
                <c:pt idx="92">
                  <c:v>1017134</c:v>
                </c:pt>
                <c:pt idx="93">
                  <c:v>1043399</c:v>
                </c:pt>
                <c:pt idx="94">
                  <c:v>1052983</c:v>
                </c:pt>
                <c:pt idx="95">
                  <c:v>1077628</c:v>
                </c:pt>
                <c:pt idx="96">
                  <c:v>1098575</c:v>
                </c:pt>
                <c:pt idx="97">
                  <c:v>1127752</c:v>
                </c:pt>
                <c:pt idx="98">
                  <c:v>1149530</c:v>
                </c:pt>
                <c:pt idx="99">
                  <c:v>1173749</c:v>
                </c:pt>
                <c:pt idx="100">
                  <c:v>1213501</c:v>
                </c:pt>
                <c:pt idx="101">
                  <c:v>1243643</c:v>
                </c:pt>
                <c:pt idx="102">
                  <c:v>1277207</c:v>
                </c:pt>
                <c:pt idx="103">
                  <c:v>1322436</c:v>
                </c:pt>
                <c:pt idx="104">
                  <c:v>1360764</c:v>
                </c:pt>
                <c:pt idx="105">
                  <c:v>1411597</c:v>
                </c:pt>
                <c:pt idx="106">
                  <c:v>1460436</c:v>
                </c:pt>
                <c:pt idx="107">
                  <c:v>1492610</c:v>
                </c:pt>
                <c:pt idx="108">
                  <c:v>1536787</c:v>
                </c:pt>
                <c:pt idx="109">
                  <c:v>1591732</c:v>
                </c:pt>
                <c:pt idx="110">
                  <c:v>1648029</c:v>
                </c:pt>
                <c:pt idx="111">
                  <c:v>1671154</c:v>
                </c:pt>
                <c:pt idx="112">
                  <c:v>1714355</c:v>
                </c:pt>
                <c:pt idx="113">
                  <c:v>1759843</c:v>
                </c:pt>
                <c:pt idx="114">
                  <c:v>1825356</c:v>
                </c:pt>
                <c:pt idx="115">
                  <c:v>1934327</c:v>
                </c:pt>
                <c:pt idx="116">
                  <c:v>2004448</c:v>
                </c:pt>
                <c:pt idx="117">
                  <c:v>1970309</c:v>
                </c:pt>
                <c:pt idx="118">
                  <c:v>2012446</c:v>
                </c:pt>
                <c:pt idx="119">
                  <c:v>2044675</c:v>
                </c:pt>
                <c:pt idx="120">
                  <c:v>2213557</c:v>
                </c:pt>
                <c:pt idx="121">
                  <c:v>2193735</c:v>
                </c:pt>
                <c:pt idx="122">
                  <c:v>2185490</c:v>
                </c:pt>
                <c:pt idx="123">
                  <c:v>2156856</c:v>
                </c:pt>
                <c:pt idx="124">
                  <c:v>2156133</c:v>
                </c:pt>
                <c:pt idx="125">
                  <c:v>2149564</c:v>
                </c:pt>
                <c:pt idx="126">
                  <c:v>2133722</c:v>
                </c:pt>
                <c:pt idx="127">
                  <c:v>2089369</c:v>
                </c:pt>
                <c:pt idx="128">
                  <c:v>2060965</c:v>
                </c:pt>
                <c:pt idx="129">
                  <c:v>2060663</c:v>
                </c:pt>
                <c:pt idx="130">
                  <c:v>2078739</c:v>
                </c:pt>
                <c:pt idx="131">
                  <c:v>2094127</c:v>
                </c:pt>
                <c:pt idx="132">
                  <c:v>2084982</c:v>
                </c:pt>
                <c:pt idx="133">
                  <c:v>2089697</c:v>
                </c:pt>
                <c:pt idx="134">
                  <c:v>2140451</c:v>
                </c:pt>
                <c:pt idx="135">
                  <c:v>2108359</c:v>
                </c:pt>
                <c:pt idx="136">
                  <c:v>2103469</c:v>
                </c:pt>
                <c:pt idx="137">
                  <c:v>2104290</c:v>
                </c:pt>
                <c:pt idx="138">
                  <c:v>2106306</c:v>
                </c:pt>
                <c:pt idx="139">
                  <c:v>2105605</c:v>
                </c:pt>
                <c:pt idx="140">
                  <c:v>2099259</c:v>
                </c:pt>
                <c:pt idx="141">
                  <c:v>2103912</c:v>
                </c:pt>
                <c:pt idx="142">
                  <c:v>2094548</c:v>
                </c:pt>
                <c:pt idx="143">
                  <c:v>2115826</c:v>
                </c:pt>
                <c:pt idx="144">
                  <c:v>2127356</c:v>
                </c:pt>
                <c:pt idx="145">
                  <c:v>2181151</c:v>
                </c:pt>
                <c:pt idx="146">
                  <c:v>2223141</c:v>
                </c:pt>
                <c:pt idx="147">
                  <c:v>2246830</c:v>
                </c:pt>
                <c:pt idx="148">
                  <c:v>2282820</c:v>
                </c:pt>
                <c:pt idx="149">
                  <c:v>2304400</c:v>
                </c:pt>
                <c:pt idx="150">
                  <c:v>2350308</c:v>
                </c:pt>
                <c:pt idx="151">
                  <c:v>2354965</c:v>
                </c:pt>
                <c:pt idx="152">
                  <c:v>2350821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8A-4397-95F9-39731B105D21}"/>
            </c:ext>
          </c:extLst>
        </c:ser>
        <c:ser>
          <c:idx val="1"/>
          <c:order val="1"/>
          <c:tx>
            <c:strRef>
              <c:f>'M4'!$C$1:$C$2</c:f>
              <c:strCache>
                <c:ptCount val="2"/>
                <c:pt idx="0">
                  <c:v>Gross Domestic Product at market prices (quarterly data): Current price: Seasonally adjusted (£ million)  </c:v>
                </c:pt>
              </c:strCache>
            </c:strRef>
          </c:tx>
          <c:spPr>
            <a:ln w="28575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cat>
            <c:numRef>
              <c:f>'M4'!$A$71:$A$223</c:f>
              <c:numCache>
                <c:formatCode>d\-mmm\-yy</c:formatCode>
                <c:ptCount val="153"/>
                <c:pt idx="0">
                  <c:v>29311</c:v>
                </c:pt>
                <c:pt idx="1">
                  <c:v>29402</c:v>
                </c:pt>
                <c:pt idx="2">
                  <c:v>29494</c:v>
                </c:pt>
                <c:pt idx="3">
                  <c:v>29586</c:v>
                </c:pt>
                <c:pt idx="4">
                  <c:v>29676</c:v>
                </c:pt>
                <c:pt idx="5">
                  <c:v>29767</c:v>
                </c:pt>
                <c:pt idx="6">
                  <c:v>29859</c:v>
                </c:pt>
                <c:pt idx="7">
                  <c:v>29951</c:v>
                </c:pt>
                <c:pt idx="8">
                  <c:v>30041</c:v>
                </c:pt>
                <c:pt idx="9">
                  <c:v>30132</c:v>
                </c:pt>
                <c:pt idx="10">
                  <c:v>30224</c:v>
                </c:pt>
                <c:pt idx="11">
                  <c:v>30316</c:v>
                </c:pt>
                <c:pt idx="12">
                  <c:v>30406</c:v>
                </c:pt>
                <c:pt idx="13">
                  <c:v>30497</c:v>
                </c:pt>
                <c:pt idx="14">
                  <c:v>30589</c:v>
                </c:pt>
                <c:pt idx="15">
                  <c:v>30681</c:v>
                </c:pt>
                <c:pt idx="16">
                  <c:v>30772</c:v>
                </c:pt>
                <c:pt idx="17">
                  <c:v>30863</c:v>
                </c:pt>
                <c:pt idx="18">
                  <c:v>30955</c:v>
                </c:pt>
                <c:pt idx="19">
                  <c:v>31047</c:v>
                </c:pt>
                <c:pt idx="20">
                  <c:v>31137</c:v>
                </c:pt>
                <c:pt idx="21">
                  <c:v>31228</c:v>
                </c:pt>
                <c:pt idx="22">
                  <c:v>31320</c:v>
                </c:pt>
                <c:pt idx="23">
                  <c:v>31412</c:v>
                </c:pt>
                <c:pt idx="24">
                  <c:v>31502</c:v>
                </c:pt>
                <c:pt idx="25">
                  <c:v>31593</c:v>
                </c:pt>
                <c:pt idx="26">
                  <c:v>31685</c:v>
                </c:pt>
                <c:pt idx="27">
                  <c:v>31777</c:v>
                </c:pt>
                <c:pt idx="28">
                  <c:v>31867</c:v>
                </c:pt>
                <c:pt idx="29">
                  <c:v>31958</c:v>
                </c:pt>
                <c:pt idx="30">
                  <c:v>32050</c:v>
                </c:pt>
                <c:pt idx="31">
                  <c:v>32142</c:v>
                </c:pt>
                <c:pt idx="32">
                  <c:v>32233</c:v>
                </c:pt>
                <c:pt idx="33">
                  <c:v>32324</c:v>
                </c:pt>
                <c:pt idx="34">
                  <c:v>32416</c:v>
                </c:pt>
                <c:pt idx="35">
                  <c:v>32508</c:v>
                </c:pt>
                <c:pt idx="36">
                  <c:v>32598</c:v>
                </c:pt>
                <c:pt idx="37">
                  <c:v>32689</c:v>
                </c:pt>
                <c:pt idx="38">
                  <c:v>32781</c:v>
                </c:pt>
                <c:pt idx="39">
                  <c:v>32873</c:v>
                </c:pt>
                <c:pt idx="40">
                  <c:v>32963</c:v>
                </c:pt>
                <c:pt idx="41">
                  <c:v>33054</c:v>
                </c:pt>
                <c:pt idx="42">
                  <c:v>33146</c:v>
                </c:pt>
                <c:pt idx="43">
                  <c:v>33238</c:v>
                </c:pt>
                <c:pt idx="44">
                  <c:v>33328</c:v>
                </c:pt>
                <c:pt idx="45">
                  <c:v>33419</c:v>
                </c:pt>
                <c:pt idx="46">
                  <c:v>33511</c:v>
                </c:pt>
                <c:pt idx="47">
                  <c:v>33603</c:v>
                </c:pt>
                <c:pt idx="48">
                  <c:v>33694</c:v>
                </c:pt>
                <c:pt idx="49">
                  <c:v>33785</c:v>
                </c:pt>
                <c:pt idx="50">
                  <c:v>33877</c:v>
                </c:pt>
                <c:pt idx="51">
                  <c:v>33969</c:v>
                </c:pt>
                <c:pt idx="52">
                  <c:v>34059</c:v>
                </c:pt>
                <c:pt idx="53">
                  <c:v>34150</c:v>
                </c:pt>
                <c:pt idx="54">
                  <c:v>34242</c:v>
                </c:pt>
                <c:pt idx="55">
                  <c:v>34334</c:v>
                </c:pt>
                <c:pt idx="56">
                  <c:v>34424</c:v>
                </c:pt>
                <c:pt idx="57">
                  <c:v>34515</c:v>
                </c:pt>
                <c:pt idx="58">
                  <c:v>34607</c:v>
                </c:pt>
                <c:pt idx="59">
                  <c:v>34699</c:v>
                </c:pt>
                <c:pt idx="60">
                  <c:v>34789</c:v>
                </c:pt>
                <c:pt idx="61">
                  <c:v>34880</c:v>
                </c:pt>
                <c:pt idx="62">
                  <c:v>34972</c:v>
                </c:pt>
                <c:pt idx="63">
                  <c:v>35064</c:v>
                </c:pt>
                <c:pt idx="64">
                  <c:v>35155</c:v>
                </c:pt>
                <c:pt idx="65">
                  <c:v>35246</c:v>
                </c:pt>
                <c:pt idx="66">
                  <c:v>35338</c:v>
                </c:pt>
                <c:pt idx="67">
                  <c:v>35430</c:v>
                </c:pt>
                <c:pt idx="68">
                  <c:v>35520</c:v>
                </c:pt>
                <c:pt idx="69">
                  <c:v>35611</c:v>
                </c:pt>
                <c:pt idx="70">
                  <c:v>35703</c:v>
                </c:pt>
                <c:pt idx="71">
                  <c:v>35795</c:v>
                </c:pt>
                <c:pt idx="72">
                  <c:v>35885</c:v>
                </c:pt>
                <c:pt idx="73">
                  <c:v>35976</c:v>
                </c:pt>
                <c:pt idx="74">
                  <c:v>36068</c:v>
                </c:pt>
                <c:pt idx="75">
                  <c:v>36160</c:v>
                </c:pt>
                <c:pt idx="76">
                  <c:v>36250</c:v>
                </c:pt>
                <c:pt idx="77">
                  <c:v>36341</c:v>
                </c:pt>
                <c:pt idx="78">
                  <c:v>36433</c:v>
                </c:pt>
                <c:pt idx="79">
                  <c:v>36525</c:v>
                </c:pt>
                <c:pt idx="80">
                  <c:v>36616</c:v>
                </c:pt>
                <c:pt idx="81">
                  <c:v>36707</c:v>
                </c:pt>
                <c:pt idx="82">
                  <c:v>36799</c:v>
                </c:pt>
                <c:pt idx="83">
                  <c:v>36891</c:v>
                </c:pt>
                <c:pt idx="84">
                  <c:v>36981</c:v>
                </c:pt>
                <c:pt idx="85">
                  <c:v>37072</c:v>
                </c:pt>
                <c:pt idx="86">
                  <c:v>37164</c:v>
                </c:pt>
                <c:pt idx="87">
                  <c:v>37256</c:v>
                </c:pt>
                <c:pt idx="88">
                  <c:v>37346</c:v>
                </c:pt>
                <c:pt idx="89">
                  <c:v>37437</c:v>
                </c:pt>
                <c:pt idx="90">
                  <c:v>37529</c:v>
                </c:pt>
                <c:pt idx="91">
                  <c:v>37621</c:v>
                </c:pt>
                <c:pt idx="92">
                  <c:v>37711</c:v>
                </c:pt>
                <c:pt idx="93">
                  <c:v>37802</c:v>
                </c:pt>
                <c:pt idx="94">
                  <c:v>37894</c:v>
                </c:pt>
                <c:pt idx="95">
                  <c:v>37986</c:v>
                </c:pt>
                <c:pt idx="96">
                  <c:v>38077</c:v>
                </c:pt>
                <c:pt idx="97">
                  <c:v>38168</c:v>
                </c:pt>
                <c:pt idx="98">
                  <c:v>38260</c:v>
                </c:pt>
                <c:pt idx="99">
                  <c:v>38352</c:v>
                </c:pt>
                <c:pt idx="100">
                  <c:v>38442</c:v>
                </c:pt>
                <c:pt idx="101">
                  <c:v>38533</c:v>
                </c:pt>
                <c:pt idx="102">
                  <c:v>38625</c:v>
                </c:pt>
                <c:pt idx="103">
                  <c:v>38717</c:v>
                </c:pt>
                <c:pt idx="104">
                  <c:v>38807</c:v>
                </c:pt>
                <c:pt idx="105">
                  <c:v>38898</c:v>
                </c:pt>
                <c:pt idx="106">
                  <c:v>38990</c:v>
                </c:pt>
                <c:pt idx="107">
                  <c:v>39082</c:v>
                </c:pt>
                <c:pt idx="108">
                  <c:v>39172</c:v>
                </c:pt>
                <c:pt idx="109">
                  <c:v>39263</c:v>
                </c:pt>
                <c:pt idx="110">
                  <c:v>39355</c:v>
                </c:pt>
                <c:pt idx="111">
                  <c:v>39447</c:v>
                </c:pt>
                <c:pt idx="112">
                  <c:v>39538</c:v>
                </c:pt>
                <c:pt idx="113">
                  <c:v>39629</c:v>
                </c:pt>
                <c:pt idx="114">
                  <c:v>39721</c:v>
                </c:pt>
                <c:pt idx="115">
                  <c:v>39813</c:v>
                </c:pt>
                <c:pt idx="116">
                  <c:v>39903</c:v>
                </c:pt>
                <c:pt idx="117">
                  <c:v>39994</c:v>
                </c:pt>
                <c:pt idx="118">
                  <c:v>40086</c:v>
                </c:pt>
                <c:pt idx="119">
                  <c:v>40178</c:v>
                </c:pt>
                <c:pt idx="120">
                  <c:v>40268</c:v>
                </c:pt>
                <c:pt idx="121">
                  <c:v>40359</c:v>
                </c:pt>
                <c:pt idx="122">
                  <c:v>40451</c:v>
                </c:pt>
                <c:pt idx="123">
                  <c:v>40543</c:v>
                </c:pt>
                <c:pt idx="124">
                  <c:v>40633</c:v>
                </c:pt>
                <c:pt idx="125">
                  <c:v>40724</c:v>
                </c:pt>
                <c:pt idx="126">
                  <c:v>40816</c:v>
                </c:pt>
                <c:pt idx="127">
                  <c:v>40908</c:v>
                </c:pt>
                <c:pt idx="128">
                  <c:v>40999</c:v>
                </c:pt>
                <c:pt idx="129">
                  <c:v>41090</c:v>
                </c:pt>
                <c:pt idx="130">
                  <c:v>41182</c:v>
                </c:pt>
                <c:pt idx="131">
                  <c:v>41274</c:v>
                </c:pt>
                <c:pt idx="132">
                  <c:v>41364</c:v>
                </c:pt>
                <c:pt idx="133">
                  <c:v>41455</c:v>
                </c:pt>
                <c:pt idx="134">
                  <c:v>41547</c:v>
                </c:pt>
                <c:pt idx="135">
                  <c:v>41639</c:v>
                </c:pt>
                <c:pt idx="136">
                  <c:v>41729</c:v>
                </c:pt>
                <c:pt idx="137">
                  <c:v>41820</c:v>
                </c:pt>
                <c:pt idx="138">
                  <c:v>41912</c:v>
                </c:pt>
                <c:pt idx="139">
                  <c:v>42004</c:v>
                </c:pt>
                <c:pt idx="140">
                  <c:v>42094</c:v>
                </c:pt>
                <c:pt idx="141">
                  <c:v>42185</c:v>
                </c:pt>
                <c:pt idx="142">
                  <c:v>42277</c:v>
                </c:pt>
                <c:pt idx="143">
                  <c:v>42369</c:v>
                </c:pt>
                <c:pt idx="144">
                  <c:v>42460</c:v>
                </c:pt>
                <c:pt idx="145">
                  <c:v>42551</c:v>
                </c:pt>
                <c:pt idx="146">
                  <c:v>42643</c:v>
                </c:pt>
                <c:pt idx="147">
                  <c:v>42735</c:v>
                </c:pt>
                <c:pt idx="148">
                  <c:v>42825</c:v>
                </c:pt>
                <c:pt idx="149">
                  <c:v>42916</c:v>
                </c:pt>
                <c:pt idx="150">
                  <c:v>43008</c:v>
                </c:pt>
                <c:pt idx="151">
                  <c:v>43100</c:v>
                </c:pt>
                <c:pt idx="152">
                  <c:v>43190</c:v>
                </c:pt>
              </c:numCache>
            </c:numRef>
          </c:cat>
          <c:val>
            <c:numRef>
              <c:f>'M4'!$C$71:$C$223</c:f>
              <c:numCache>
                <c:formatCode>"£"#,##0;[Red]"£"#,##0</c:formatCode>
                <c:ptCount val="153"/>
                <c:pt idx="0">
                  <c:v>62111</c:v>
                </c:pt>
                <c:pt idx="1">
                  <c:v>63698</c:v>
                </c:pt>
                <c:pt idx="2">
                  <c:v>66009</c:v>
                </c:pt>
                <c:pt idx="3">
                  <c:v>68144</c:v>
                </c:pt>
                <c:pt idx="4">
                  <c:v>69926</c:v>
                </c:pt>
                <c:pt idx="5">
                  <c:v>71254</c:v>
                </c:pt>
                <c:pt idx="6">
                  <c:v>73204</c:v>
                </c:pt>
                <c:pt idx="7">
                  <c:v>75515</c:v>
                </c:pt>
                <c:pt idx="8">
                  <c:v>77425</c:v>
                </c:pt>
                <c:pt idx="9">
                  <c:v>78887</c:v>
                </c:pt>
                <c:pt idx="10">
                  <c:v>80339</c:v>
                </c:pt>
                <c:pt idx="11">
                  <c:v>82559</c:v>
                </c:pt>
                <c:pt idx="12">
                  <c:v>85602</c:v>
                </c:pt>
                <c:pt idx="13">
                  <c:v>86341</c:v>
                </c:pt>
                <c:pt idx="14">
                  <c:v>88455</c:v>
                </c:pt>
                <c:pt idx="15">
                  <c:v>90711</c:v>
                </c:pt>
                <c:pt idx="16">
                  <c:v>91534</c:v>
                </c:pt>
                <c:pt idx="17">
                  <c:v>93384</c:v>
                </c:pt>
                <c:pt idx="18">
                  <c:v>94693</c:v>
                </c:pt>
                <c:pt idx="19">
                  <c:v>97966</c:v>
                </c:pt>
                <c:pt idx="20">
                  <c:v>98864</c:v>
                </c:pt>
                <c:pt idx="21">
                  <c:v>103354</c:v>
                </c:pt>
                <c:pt idx="22">
                  <c:v>104937</c:v>
                </c:pt>
                <c:pt idx="23">
                  <c:v>107174</c:v>
                </c:pt>
                <c:pt idx="24">
                  <c:v>108610</c:v>
                </c:pt>
                <c:pt idx="25">
                  <c:v>110274</c:v>
                </c:pt>
                <c:pt idx="26">
                  <c:v>112067</c:v>
                </c:pt>
                <c:pt idx="27">
                  <c:v>115462</c:v>
                </c:pt>
                <c:pt idx="28">
                  <c:v>118018</c:v>
                </c:pt>
                <c:pt idx="29">
                  <c:v>121692</c:v>
                </c:pt>
                <c:pt idx="30">
                  <c:v>126568</c:v>
                </c:pt>
                <c:pt idx="31">
                  <c:v>129256</c:v>
                </c:pt>
                <c:pt idx="32">
                  <c:v>133077</c:v>
                </c:pt>
                <c:pt idx="33">
                  <c:v>135906</c:v>
                </c:pt>
                <c:pt idx="34">
                  <c:v>140584</c:v>
                </c:pt>
                <c:pt idx="35">
                  <c:v>145329</c:v>
                </c:pt>
                <c:pt idx="36">
                  <c:v>148383</c:v>
                </c:pt>
                <c:pt idx="37">
                  <c:v>151034</c:v>
                </c:pt>
                <c:pt idx="38">
                  <c:v>155249</c:v>
                </c:pt>
                <c:pt idx="39">
                  <c:v>158715</c:v>
                </c:pt>
                <c:pt idx="40">
                  <c:v>161828</c:v>
                </c:pt>
                <c:pt idx="41">
                  <c:v>166291</c:v>
                </c:pt>
                <c:pt idx="42">
                  <c:v>169415</c:v>
                </c:pt>
                <c:pt idx="43">
                  <c:v>169901</c:v>
                </c:pt>
                <c:pt idx="44">
                  <c:v>172952</c:v>
                </c:pt>
                <c:pt idx="45">
                  <c:v>175015</c:v>
                </c:pt>
                <c:pt idx="46">
                  <c:v>176604</c:v>
                </c:pt>
                <c:pt idx="47">
                  <c:v>179157</c:v>
                </c:pt>
                <c:pt idx="48">
                  <c:v>180716</c:v>
                </c:pt>
                <c:pt idx="49">
                  <c:v>181104</c:v>
                </c:pt>
                <c:pt idx="50">
                  <c:v>181578</c:v>
                </c:pt>
                <c:pt idx="51">
                  <c:v>184567</c:v>
                </c:pt>
                <c:pt idx="52">
                  <c:v>188951</c:v>
                </c:pt>
                <c:pt idx="53">
                  <c:v>189422</c:v>
                </c:pt>
                <c:pt idx="54">
                  <c:v>192843</c:v>
                </c:pt>
                <c:pt idx="55">
                  <c:v>195192</c:v>
                </c:pt>
                <c:pt idx="56">
                  <c:v>198121</c:v>
                </c:pt>
                <c:pt idx="57">
                  <c:v>199863</c:v>
                </c:pt>
                <c:pt idx="58">
                  <c:v>202107</c:v>
                </c:pt>
                <c:pt idx="59">
                  <c:v>206329</c:v>
                </c:pt>
                <c:pt idx="60">
                  <c:v>207126</c:v>
                </c:pt>
                <c:pt idx="61">
                  <c:v>209691</c:v>
                </c:pt>
                <c:pt idx="62">
                  <c:v>213540</c:v>
                </c:pt>
                <c:pt idx="63">
                  <c:v>216179</c:v>
                </c:pt>
                <c:pt idx="64">
                  <c:v>220343</c:v>
                </c:pt>
                <c:pt idx="65">
                  <c:v>224990</c:v>
                </c:pt>
                <c:pt idx="66">
                  <c:v>227942</c:v>
                </c:pt>
                <c:pt idx="67">
                  <c:v>230157</c:v>
                </c:pt>
                <c:pt idx="68">
                  <c:v>232522</c:v>
                </c:pt>
                <c:pt idx="69">
                  <c:v>235047</c:v>
                </c:pt>
                <c:pt idx="70">
                  <c:v>241681</c:v>
                </c:pt>
                <c:pt idx="71">
                  <c:v>239703</c:v>
                </c:pt>
                <c:pt idx="72">
                  <c:v>243101</c:v>
                </c:pt>
                <c:pt idx="73">
                  <c:v>245460</c:v>
                </c:pt>
                <c:pt idx="74">
                  <c:v>247837</c:v>
                </c:pt>
                <c:pt idx="75">
                  <c:v>254840</c:v>
                </c:pt>
                <c:pt idx="76">
                  <c:v>256367</c:v>
                </c:pt>
                <c:pt idx="77">
                  <c:v>254699</c:v>
                </c:pt>
                <c:pt idx="78">
                  <c:v>257982</c:v>
                </c:pt>
                <c:pt idx="79">
                  <c:v>262110</c:v>
                </c:pt>
                <c:pt idx="80">
                  <c:v>268202</c:v>
                </c:pt>
                <c:pt idx="81">
                  <c:v>271872</c:v>
                </c:pt>
                <c:pt idx="82">
                  <c:v>274115</c:v>
                </c:pt>
                <c:pt idx="83">
                  <c:v>275152</c:v>
                </c:pt>
                <c:pt idx="84">
                  <c:v>277539</c:v>
                </c:pt>
                <c:pt idx="85">
                  <c:v>282538</c:v>
                </c:pt>
                <c:pt idx="86">
                  <c:v>283440</c:v>
                </c:pt>
                <c:pt idx="87">
                  <c:v>285926</c:v>
                </c:pt>
                <c:pt idx="88">
                  <c:v>289508</c:v>
                </c:pt>
                <c:pt idx="89">
                  <c:v>293118</c:v>
                </c:pt>
                <c:pt idx="90">
                  <c:v>297553</c:v>
                </c:pt>
                <c:pt idx="91">
                  <c:v>302777</c:v>
                </c:pt>
                <c:pt idx="92">
                  <c:v>307147</c:v>
                </c:pt>
                <c:pt idx="93">
                  <c:v>309831</c:v>
                </c:pt>
                <c:pt idx="94">
                  <c:v>314554</c:v>
                </c:pt>
                <c:pt idx="95">
                  <c:v>320315</c:v>
                </c:pt>
                <c:pt idx="96">
                  <c:v>322812</c:v>
                </c:pt>
                <c:pt idx="97">
                  <c:v>328188</c:v>
                </c:pt>
                <c:pt idx="98">
                  <c:v>329468</c:v>
                </c:pt>
                <c:pt idx="99">
                  <c:v>332386</c:v>
                </c:pt>
                <c:pt idx="100">
                  <c:v>336947</c:v>
                </c:pt>
                <c:pt idx="101">
                  <c:v>345621</c:v>
                </c:pt>
                <c:pt idx="102">
                  <c:v>348944</c:v>
                </c:pt>
                <c:pt idx="103">
                  <c:v>357241</c:v>
                </c:pt>
                <c:pt idx="104">
                  <c:v>360867</c:v>
                </c:pt>
                <c:pt idx="105">
                  <c:v>364503</c:v>
                </c:pt>
                <c:pt idx="106">
                  <c:v>368529</c:v>
                </c:pt>
                <c:pt idx="107">
                  <c:v>372003</c:v>
                </c:pt>
                <c:pt idx="108">
                  <c:v>377827</c:v>
                </c:pt>
                <c:pt idx="109">
                  <c:v>381615</c:v>
                </c:pt>
                <c:pt idx="110">
                  <c:v>388524</c:v>
                </c:pt>
                <c:pt idx="111">
                  <c:v>393476</c:v>
                </c:pt>
                <c:pt idx="112">
                  <c:v>399035</c:v>
                </c:pt>
                <c:pt idx="113">
                  <c:v>397075</c:v>
                </c:pt>
                <c:pt idx="114">
                  <c:v>394626</c:v>
                </c:pt>
                <c:pt idx="115">
                  <c:v>389060</c:v>
                </c:pt>
                <c:pt idx="116">
                  <c:v>382864</c:v>
                </c:pt>
                <c:pt idx="117">
                  <c:v>382457</c:v>
                </c:pt>
                <c:pt idx="118">
                  <c:v>385469</c:v>
                </c:pt>
                <c:pt idx="119">
                  <c:v>386423</c:v>
                </c:pt>
                <c:pt idx="120">
                  <c:v>391142</c:v>
                </c:pt>
                <c:pt idx="121">
                  <c:v>397248</c:v>
                </c:pt>
                <c:pt idx="122">
                  <c:v>397897</c:v>
                </c:pt>
                <c:pt idx="123">
                  <c:v>401179</c:v>
                </c:pt>
                <c:pt idx="124">
                  <c:v>411146</c:v>
                </c:pt>
                <c:pt idx="125">
                  <c:v>408787</c:v>
                </c:pt>
                <c:pt idx="126">
                  <c:v>410262</c:v>
                </c:pt>
                <c:pt idx="127">
                  <c:v>414351</c:v>
                </c:pt>
                <c:pt idx="128">
                  <c:v>417502</c:v>
                </c:pt>
                <c:pt idx="129">
                  <c:v>418098</c:v>
                </c:pt>
                <c:pt idx="130">
                  <c:v>428748</c:v>
                </c:pt>
                <c:pt idx="131">
                  <c:v>430069</c:v>
                </c:pt>
                <c:pt idx="132">
                  <c:v>432989</c:v>
                </c:pt>
                <c:pt idx="133">
                  <c:v>436307</c:v>
                </c:pt>
                <c:pt idx="134">
                  <c:v>444346</c:v>
                </c:pt>
                <c:pt idx="135">
                  <c:v>447705</c:v>
                </c:pt>
                <c:pt idx="136">
                  <c:v>453883</c:v>
                </c:pt>
                <c:pt idx="137">
                  <c:v>460696</c:v>
                </c:pt>
                <c:pt idx="138">
                  <c:v>464730</c:v>
                </c:pt>
                <c:pt idx="139">
                  <c:v>464986</c:v>
                </c:pt>
                <c:pt idx="140">
                  <c:v>467295</c:v>
                </c:pt>
                <c:pt idx="141">
                  <c:v>475229</c:v>
                </c:pt>
                <c:pt idx="142">
                  <c:v>475541</c:v>
                </c:pt>
                <c:pt idx="143">
                  <c:v>477774</c:v>
                </c:pt>
                <c:pt idx="144">
                  <c:v>485326</c:v>
                </c:pt>
                <c:pt idx="145">
                  <c:v>489494</c:v>
                </c:pt>
                <c:pt idx="146">
                  <c:v>493730</c:v>
                </c:pt>
                <c:pt idx="147">
                  <c:v>500974</c:v>
                </c:pt>
                <c:pt idx="148">
                  <c:v>506015</c:v>
                </c:pt>
                <c:pt idx="149">
                  <c:v>508227</c:v>
                </c:pt>
                <c:pt idx="150">
                  <c:v>510906</c:v>
                </c:pt>
                <c:pt idx="151">
                  <c:v>515503</c:v>
                </c:pt>
                <c:pt idx="152">
                  <c:v>519880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8A-4397-95F9-39731B105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5336992"/>
        <c:axId val="145337648"/>
      </c:lineChart>
      <c:dateAx>
        <c:axId val="145336992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337648"/>
        <c:crosses val="autoZero"/>
        <c:auto val="1"/>
        <c:lblOffset val="100"/>
        <c:baseTimeUnit val="months"/>
      </c:dateAx>
      <c:valAx>
        <c:axId val="145337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£ (million)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£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336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000085898337217E-2"/>
          <c:y val="0.94343543525575768"/>
          <c:w val="0.93080706365541355"/>
          <c:h val="5.47891546769403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Percentage change in weekly earnings relative to inflation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'Inflation versus wage growth'!$F$5</c:f>
              <c:strCache>
                <c:ptCount val="1"/>
                <c:pt idx="0">
                  <c:v>Weekly Earnings (percentage change)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'Inflation versus wage growth'!$E$12:$E$22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'Inflation versus wage growth'!$F$12:$F$22</c:f>
              <c:numCache>
                <c:formatCode>0.00_ ;[Red]\-0.00\ </c:formatCode>
                <c:ptCount val="11"/>
                <c:pt idx="0">
                  <c:v>3.9773274601936479</c:v>
                </c:pt>
                <c:pt idx="1">
                  <c:v>3.1595233660899287</c:v>
                </c:pt>
                <c:pt idx="2">
                  <c:v>1.3283136300191249</c:v>
                </c:pt>
                <c:pt idx="3">
                  <c:v>1.9465523517168748</c:v>
                </c:pt>
                <c:pt idx="4">
                  <c:v>1.908223422874656</c:v>
                </c:pt>
                <c:pt idx="5">
                  <c:v>1.1925131753137257</c:v>
                </c:pt>
                <c:pt idx="6">
                  <c:v>1.1471064309952992</c:v>
                </c:pt>
                <c:pt idx="7">
                  <c:v>1.6483785555180364</c:v>
                </c:pt>
                <c:pt idx="8">
                  <c:v>2.1810023682116011</c:v>
                </c:pt>
                <c:pt idx="9">
                  <c:v>2.35121895317425</c:v>
                </c:pt>
                <c:pt idx="10">
                  <c:v>2.4275356225551383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7B-4BA5-8F05-9AEA92805CBA}"/>
            </c:ext>
          </c:extLst>
        </c:ser>
        <c:ser>
          <c:idx val="1"/>
          <c:order val="1"/>
          <c:tx>
            <c:strRef>
              <c:f>'Inflation versus wage growth'!$G$5</c:f>
              <c:strCache>
                <c:ptCount val="1"/>
                <c:pt idx="0">
                  <c:v>Inflation (CPI) Percentage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'Inflation versus wage growth'!$E$12:$E$22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'Inflation versus wage growth'!$G$12:$G$22</c:f>
              <c:numCache>
                <c:formatCode>0.00</c:formatCode>
                <c:ptCount val="11"/>
                <c:pt idx="0">
                  <c:v>2.2999999999999998</c:v>
                </c:pt>
                <c:pt idx="1">
                  <c:v>3.6</c:v>
                </c:pt>
                <c:pt idx="2">
                  <c:v>2.2000000000000002</c:v>
                </c:pt>
                <c:pt idx="3">
                  <c:v>3.3</c:v>
                </c:pt>
                <c:pt idx="4">
                  <c:v>4.5</c:v>
                </c:pt>
                <c:pt idx="5">
                  <c:v>2.8</c:v>
                </c:pt>
                <c:pt idx="6">
                  <c:v>2.6</c:v>
                </c:pt>
                <c:pt idx="7">
                  <c:v>1.5</c:v>
                </c:pt>
                <c:pt idx="8">
                  <c:v>0</c:v>
                </c:pt>
                <c:pt idx="9">
                  <c:v>0.7</c:v>
                </c:pt>
                <c:pt idx="10">
                  <c:v>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7B-4BA5-8F05-9AEA92805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0194120"/>
        <c:axId val="530194448"/>
      </c:lineChart>
      <c:catAx>
        <c:axId val="530194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0194448"/>
        <c:crosses val="autoZero"/>
        <c:auto val="1"/>
        <c:lblAlgn val="ctr"/>
        <c:lblOffset val="100"/>
        <c:noMultiLvlLbl val="0"/>
      </c:catAx>
      <c:valAx>
        <c:axId val="530194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200"/>
                  <a:t>Percentage change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0194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United Kingdom Balance Sheet - Asset Classes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Sheet1!$B$4</c:f>
              <c:strCache>
                <c:ptCount val="1"/>
                <c:pt idx="0">
                  <c:v>Land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cat>
            <c:numRef>
              <c:f>Sheet1!$A$5:$A$26</c:f>
              <c:numCache>
                <c:formatCode>General</c:formatCode>
                <c:ptCount val="22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</c:numCache>
            </c:numRef>
          </c:cat>
          <c:val>
            <c:numRef>
              <c:f>Sheet1!$B$5:$B$26</c:f>
              <c:numCache>
                <c:formatCode>#,##0</c:formatCode>
                <c:ptCount val="22"/>
                <c:pt idx="0">
                  <c:v>979669</c:v>
                </c:pt>
                <c:pt idx="1">
                  <c:v>1048214</c:v>
                </c:pt>
                <c:pt idx="2">
                  <c:v>1142948</c:v>
                </c:pt>
                <c:pt idx="3">
                  <c:v>1207818</c:v>
                </c:pt>
                <c:pt idx="4">
                  <c:v>1380160</c:v>
                </c:pt>
                <c:pt idx="5">
                  <c:v>1594276</c:v>
                </c:pt>
                <c:pt idx="6">
                  <c:v>1848492</c:v>
                </c:pt>
                <c:pt idx="7">
                  <c:v>2327759</c:v>
                </c:pt>
                <c:pt idx="8">
                  <c:v>2691492</c:v>
                </c:pt>
                <c:pt idx="9">
                  <c:v>3193670</c:v>
                </c:pt>
                <c:pt idx="10">
                  <c:v>3314424</c:v>
                </c:pt>
                <c:pt idx="11">
                  <c:v>3744851</c:v>
                </c:pt>
                <c:pt idx="12">
                  <c:v>3963923</c:v>
                </c:pt>
                <c:pt idx="13">
                  <c:v>3050975</c:v>
                </c:pt>
                <c:pt idx="14">
                  <c:v>3213449</c:v>
                </c:pt>
                <c:pt idx="15">
                  <c:v>3478038</c:v>
                </c:pt>
                <c:pt idx="16">
                  <c:v>3443742</c:v>
                </c:pt>
                <c:pt idx="17">
                  <c:v>3457957</c:v>
                </c:pt>
                <c:pt idx="18">
                  <c:v>3746351</c:v>
                </c:pt>
                <c:pt idx="19">
                  <c:v>4293728</c:v>
                </c:pt>
                <c:pt idx="20">
                  <c:v>4737961</c:v>
                </c:pt>
                <c:pt idx="21">
                  <c:v>5018197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8D-4F92-9D00-29D02F348D2E}"/>
            </c:ext>
          </c:extLst>
        </c:ser>
        <c:ser>
          <c:idx val="1"/>
          <c:order val="1"/>
          <c:tx>
            <c:strRef>
              <c:f>Sheet1!$C$4</c:f>
              <c:strCache>
                <c:ptCount val="1"/>
                <c:pt idx="0">
                  <c:v>Dwellings</c:v>
                </c:pt>
              </c:strCache>
            </c:strRef>
          </c:tx>
          <c:spPr>
            <a:solidFill>
              <a:srgbClr val="FF8FBC"/>
            </a:solidFill>
            <a:ln>
              <a:noFill/>
            </a:ln>
            <a:effectLst/>
          </c:spPr>
          <c:cat>
            <c:numRef>
              <c:f>Sheet1!$A$5:$A$26</c:f>
              <c:numCache>
                <c:formatCode>General</c:formatCode>
                <c:ptCount val="22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</c:numCache>
            </c:numRef>
          </c:cat>
          <c:val>
            <c:numRef>
              <c:f>Sheet1!$C$5:$C$26</c:f>
              <c:numCache>
                <c:formatCode>#,##0</c:formatCode>
                <c:ptCount val="22"/>
                <c:pt idx="0">
                  <c:v>545362</c:v>
                </c:pt>
                <c:pt idx="1">
                  <c:v>565691</c:v>
                </c:pt>
                <c:pt idx="2">
                  <c:v>631143</c:v>
                </c:pt>
                <c:pt idx="3">
                  <c:v>676601</c:v>
                </c:pt>
                <c:pt idx="4">
                  <c:v>729179</c:v>
                </c:pt>
                <c:pt idx="5">
                  <c:v>766143</c:v>
                </c:pt>
                <c:pt idx="6">
                  <c:v>819729</c:v>
                </c:pt>
                <c:pt idx="7">
                  <c:v>895801</c:v>
                </c:pt>
                <c:pt idx="8">
                  <c:v>980688</c:v>
                </c:pt>
                <c:pt idx="9">
                  <c:v>1064241</c:v>
                </c:pt>
                <c:pt idx="10">
                  <c:v>1176715</c:v>
                </c:pt>
                <c:pt idx="11">
                  <c:v>1256882</c:v>
                </c:pt>
                <c:pt idx="12">
                  <c:v>1352295</c:v>
                </c:pt>
                <c:pt idx="13">
                  <c:v>1453324</c:v>
                </c:pt>
                <c:pt idx="14">
                  <c:v>1463284</c:v>
                </c:pt>
                <c:pt idx="15">
                  <c:v>1478002</c:v>
                </c:pt>
                <c:pt idx="16">
                  <c:v>1538936</c:v>
                </c:pt>
                <c:pt idx="17">
                  <c:v>1591320</c:v>
                </c:pt>
                <c:pt idx="18">
                  <c:v>1651956</c:v>
                </c:pt>
                <c:pt idx="19">
                  <c:v>1687577</c:v>
                </c:pt>
                <c:pt idx="20">
                  <c:v>1718973</c:v>
                </c:pt>
                <c:pt idx="21">
                  <c:v>1777834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8D-4F92-9D00-29D02F348D2E}"/>
            </c:ext>
          </c:extLst>
        </c:ser>
        <c:ser>
          <c:idx val="2"/>
          <c:order val="2"/>
          <c:tx>
            <c:strRef>
              <c:f>Sheet1!$D$4</c:f>
              <c:strCache>
                <c:ptCount val="1"/>
                <c:pt idx="0">
                  <c:v>Buildings and structures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Sheet1!$A$5:$A$26</c:f>
              <c:numCache>
                <c:formatCode>General</c:formatCode>
                <c:ptCount val="22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</c:numCache>
            </c:numRef>
          </c:cat>
          <c:val>
            <c:numRef>
              <c:f>Sheet1!$D$5:$D$26</c:f>
              <c:numCache>
                <c:formatCode>#,##0</c:formatCode>
                <c:ptCount val="22"/>
                <c:pt idx="0">
                  <c:v>585449</c:v>
                </c:pt>
                <c:pt idx="1">
                  <c:v>616646</c:v>
                </c:pt>
                <c:pt idx="2">
                  <c:v>664252</c:v>
                </c:pt>
                <c:pt idx="3">
                  <c:v>713041</c:v>
                </c:pt>
                <c:pt idx="4">
                  <c:v>766059</c:v>
                </c:pt>
                <c:pt idx="5">
                  <c:v>837949</c:v>
                </c:pt>
                <c:pt idx="6">
                  <c:v>908399</c:v>
                </c:pt>
                <c:pt idx="7">
                  <c:v>959905</c:v>
                </c:pt>
                <c:pt idx="8">
                  <c:v>1003598</c:v>
                </c:pt>
                <c:pt idx="9">
                  <c:v>1069039</c:v>
                </c:pt>
                <c:pt idx="10">
                  <c:v>1153406</c:v>
                </c:pt>
                <c:pt idx="11">
                  <c:v>1229240</c:v>
                </c:pt>
                <c:pt idx="12">
                  <c:v>1323449</c:v>
                </c:pt>
                <c:pt idx="13">
                  <c:v>1370924</c:v>
                </c:pt>
                <c:pt idx="14">
                  <c:v>1361024</c:v>
                </c:pt>
                <c:pt idx="15">
                  <c:v>1352211</c:v>
                </c:pt>
                <c:pt idx="16">
                  <c:v>1403122</c:v>
                </c:pt>
                <c:pt idx="17">
                  <c:v>1473893</c:v>
                </c:pt>
                <c:pt idx="18">
                  <c:v>1541710</c:v>
                </c:pt>
                <c:pt idx="19">
                  <c:v>1614972</c:v>
                </c:pt>
                <c:pt idx="20">
                  <c:v>1671620</c:v>
                </c:pt>
                <c:pt idx="21">
                  <c:v>1740374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8D-4F92-9D00-29D02F348D2E}"/>
            </c:ext>
          </c:extLst>
        </c:ser>
        <c:ser>
          <c:idx val="3"/>
          <c:order val="3"/>
          <c:tx>
            <c:strRef>
              <c:f>Sheet1!$E$4</c:f>
              <c:strCache>
                <c:ptCount val="1"/>
                <c:pt idx="0">
                  <c:v>Equities</c:v>
                </c:pt>
              </c:strCache>
            </c:strRef>
          </c:tx>
          <c:spPr>
            <a:solidFill>
              <a:srgbClr val="CC0099"/>
            </a:solidFill>
            <a:ln>
              <a:noFill/>
            </a:ln>
            <a:effectLst/>
          </c:spPr>
          <c:cat>
            <c:numRef>
              <c:f>Sheet1!$A$5:$A$26</c:f>
              <c:numCache>
                <c:formatCode>General</c:formatCode>
                <c:ptCount val="22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</c:numCache>
            </c:numRef>
          </c:cat>
          <c:val>
            <c:numRef>
              <c:f>Sheet1!$E$5:$E$26</c:f>
              <c:numCache>
                <c:formatCode>#,##0</c:formatCode>
                <c:ptCount val="22"/>
                <c:pt idx="0">
                  <c:v>1603841</c:v>
                </c:pt>
                <c:pt idx="1">
                  <c:v>1754524</c:v>
                </c:pt>
                <c:pt idx="2">
                  <c:v>2026933</c:v>
                </c:pt>
                <c:pt idx="3">
                  <c:v>2182635</c:v>
                </c:pt>
                <c:pt idx="4">
                  <c:v>2862244</c:v>
                </c:pt>
                <c:pt idx="5">
                  <c:v>3008646</c:v>
                </c:pt>
                <c:pt idx="6">
                  <c:v>2757413</c:v>
                </c:pt>
                <c:pt idx="7">
                  <c:v>2402819</c:v>
                </c:pt>
                <c:pt idx="8">
                  <c:v>2749518</c:v>
                </c:pt>
                <c:pt idx="9">
                  <c:v>2989246</c:v>
                </c:pt>
                <c:pt idx="10">
                  <c:v>3516194</c:v>
                </c:pt>
                <c:pt idx="11">
                  <c:v>3861085</c:v>
                </c:pt>
                <c:pt idx="12">
                  <c:v>4065188</c:v>
                </c:pt>
                <c:pt idx="13">
                  <c:v>3477811</c:v>
                </c:pt>
                <c:pt idx="14">
                  <c:v>4016955</c:v>
                </c:pt>
                <c:pt idx="15">
                  <c:v>4480873</c:v>
                </c:pt>
                <c:pt idx="16">
                  <c:v>4206762</c:v>
                </c:pt>
                <c:pt idx="17">
                  <c:v>4421616</c:v>
                </c:pt>
                <c:pt idx="18">
                  <c:v>4751439</c:v>
                </c:pt>
                <c:pt idx="19">
                  <c:v>4894817</c:v>
                </c:pt>
                <c:pt idx="20">
                  <c:v>4972471</c:v>
                </c:pt>
                <c:pt idx="21">
                  <c:v>5403946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8D-4F92-9D00-29D02F348D2E}"/>
            </c:ext>
          </c:extLst>
        </c:ser>
        <c:ser>
          <c:idx val="4"/>
          <c:order val="4"/>
          <c:tx>
            <c:strRef>
              <c:f>Sheet1!$F$4</c:f>
              <c:strCache>
                <c:ptCount val="1"/>
                <c:pt idx="0">
                  <c:v>Insurance and pension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Sheet1!$A$5:$A$26</c:f>
              <c:numCache>
                <c:formatCode>General</c:formatCode>
                <c:ptCount val="22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</c:numCache>
            </c:numRef>
          </c:cat>
          <c:val>
            <c:numRef>
              <c:f>Sheet1!$F$5:$F$26</c:f>
              <c:numCache>
                <c:formatCode>#,##0</c:formatCode>
                <c:ptCount val="22"/>
                <c:pt idx="0">
                  <c:v>1441796</c:v>
                </c:pt>
                <c:pt idx="1">
                  <c:v>1535147</c:v>
                </c:pt>
                <c:pt idx="2">
                  <c:v>1704420</c:v>
                </c:pt>
                <c:pt idx="3">
                  <c:v>2111562</c:v>
                </c:pt>
                <c:pt idx="4">
                  <c:v>1974028</c:v>
                </c:pt>
                <c:pt idx="5">
                  <c:v>2254485</c:v>
                </c:pt>
                <c:pt idx="6">
                  <c:v>2306381</c:v>
                </c:pt>
                <c:pt idx="7">
                  <c:v>2621009</c:v>
                </c:pt>
                <c:pt idx="8">
                  <c:v>2600013</c:v>
                </c:pt>
                <c:pt idx="9">
                  <c:v>2718998</c:v>
                </c:pt>
                <c:pt idx="10">
                  <c:v>2889053</c:v>
                </c:pt>
                <c:pt idx="11">
                  <c:v>2833555</c:v>
                </c:pt>
                <c:pt idx="12">
                  <c:v>2949032</c:v>
                </c:pt>
                <c:pt idx="13">
                  <c:v>3016341</c:v>
                </c:pt>
                <c:pt idx="14">
                  <c:v>2957767</c:v>
                </c:pt>
                <c:pt idx="15">
                  <c:v>2991411</c:v>
                </c:pt>
                <c:pt idx="16">
                  <c:v>3643281</c:v>
                </c:pt>
                <c:pt idx="17">
                  <c:v>3562460</c:v>
                </c:pt>
                <c:pt idx="18">
                  <c:v>3356763</c:v>
                </c:pt>
                <c:pt idx="19">
                  <c:v>4126802</c:v>
                </c:pt>
                <c:pt idx="20">
                  <c:v>4074838</c:v>
                </c:pt>
                <c:pt idx="21">
                  <c:v>4493246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8D-4F92-9D00-29D02F348D2E}"/>
            </c:ext>
          </c:extLst>
        </c:ser>
        <c:ser>
          <c:idx val="5"/>
          <c:order val="5"/>
          <c:tx>
            <c:strRef>
              <c:f>Sheet1!$G$4</c:f>
              <c:strCache>
                <c:ptCount val="1"/>
                <c:pt idx="0">
                  <c:v>Financial derivatives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Sheet1!$A$5:$A$26</c:f>
              <c:numCache>
                <c:formatCode>General</c:formatCode>
                <c:ptCount val="22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</c:numCache>
            </c:numRef>
          </c:cat>
          <c:val>
            <c:numRef>
              <c:f>Sheet1!$G$5:$G$26</c:f>
              <c:numCache>
                <c:formatCode>#,##0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124</c:v>
                </c:pt>
                <c:pt idx="3">
                  <c:v>411</c:v>
                </c:pt>
                <c:pt idx="4">
                  <c:v>526</c:v>
                </c:pt>
                <c:pt idx="5">
                  <c:v>1924</c:v>
                </c:pt>
                <c:pt idx="6">
                  <c:v>3525</c:v>
                </c:pt>
                <c:pt idx="7">
                  <c:v>3706</c:v>
                </c:pt>
                <c:pt idx="8">
                  <c:v>3632</c:v>
                </c:pt>
                <c:pt idx="9">
                  <c:v>1371415</c:v>
                </c:pt>
                <c:pt idx="10">
                  <c:v>1654315</c:v>
                </c:pt>
                <c:pt idx="11">
                  <c:v>1731380</c:v>
                </c:pt>
                <c:pt idx="12">
                  <c:v>2826135</c:v>
                </c:pt>
                <c:pt idx="13">
                  <c:v>9616082</c:v>
                </c:pt>
                <c:pt idx="14">
                  <c:v>5279895</c:v>
                </c:pt>
                <c:pt idx="15">
                  <c:v>6421840</c:v>
                </c:pt>
                <c:pt idx="16">
                  <c:v>8165811</c:v>
                </c:pt>
                <c:pt idx="17">
                  <c:v>6958906</c:v>
                </c:pt>
                <c:pt idx="18">
                  <c:v>5600062</c:v>
                </c:pt>
                <c:pt idx="19">
                  <c:v>6251085</c:v>
                </c:pt>
                <c:pt idx="20">
                  <c:v>4577463</c:v>
                </c:pt>
                <c:pt idx="21">
                  <c:v>5404718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68D-4F92-9D00-29D02F348D2E}"/>
            </c:ext>
          </c:extLst>
        </c:ser>
        <c:ser>
          <c:idx val="6"/>
          <c:order val="6"/>
          <c:tx>
            <c:strRef>
              <c:f>Sheet1!$H$4</c:f>
              <c:strCache>
                <c:ptCount val="1"/>
                <c:pt idx="0">
                  <c:v>Equipment and machinery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numRef>
              <c:f>Sheet1!$A$5:$A$26</c:f>
              <c:numCache>
                <c:formatCode>General</c:formatCode>
                <c:ptCount val="22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</c:numCache>
            </c:numRef>
          </c:cat>
          <c:val>
            <c:numRef>
              <c:f>Sheet1!$H$5:$H$26</c:f>
              <c:numCache>
                <c:formatCode>#,##0</c:formatCode>
                <c:ptCount val="22"/>
                <c:pt idx="0">
                  <c:v>444481</c:v>
                </c:pt>
                <c:pt idx="1">
                  <c:v>454415</c:v>
                </c:pt>
                <c:pt idx="2">
                  <c:v>462490</c:v>
                </c:pt>
                <c:pt idx="3">
                  <c:v>467119</c:v>
                </c:pt>
                <c:pt idx="4">
                  <c:v>478358</c:v>
                </c:pt>
                <c:pt idx="5">
                  <c:v>488957</c:v>
                </c:pt>
                <c:pt idx="6">
                  <c:v>485878</c:v>
                </c:pt>
                <c:pt idx="7">
                  <c:v>491069</c:v>
                </c:pt>
                <c:pt idx="8">
                  <c:v>503649</c:v>
                </c:pt>
                <c:pt idx="9">
                  <c:v>512657</c:v>
                </c:pt>
                <c:pt idx="10">
                  <c:v>547699</c:v>
                </c:pt>
                <c:pt idx="11">
                  <c:v>556792</c:v>
                </c:pt>
                <c:pt idx="12">
                  <c:v>566616</c:v>
                </c:pt>
                <c:pt idx="13">
                  <c:v>607415</c:v>
                </c:pt>
                <c:pt idx="14">
                  <c:v>629375</c:v>
                </c:pt>
                <c:pt idx="15">
                  <c:v>639908</c:v>
                </c:pt>
                <c:pt idx="16">
                  <c:v>660065</c:v>
                </c:pt>
                <c:pt idx="17">
                  <c:v>672630</c:v>
                </c:pt>
                <c:pt idx="18">
                  <c:v>686116</c:v>
                </c:pt>
                <c:pt idx="19">
                  <c:v>702949</c:v>
                </c:pt>
                <c:pt idx="20">
                  <c:v>735701</c:v>
                </c:pt>
                <c:pt idx="21">
                  <c:v>794980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68D-4F92-9D00-29D02F348D2E}"/>
            </c:ext>
          </c:extLst>
        </c:ser>
        <c:ser>
          <c:idx val="7"/>
          <c:order val="7"/>
          <c:tx>
            <c:strRef>
              <c:f>Sheet1!$I$4</c:f>
              <c:strCache>
                <c:ptCount val="1"/>
                <c:pt idx="0">
                  <c:v>Intellectual property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cat>
            <c:numRef>
              <c:f>Sheet1!$A$5:$A$26</c:f>
              <c:numCache>
                <c:formatCode>General</c:formatCode>
                <c:ptCount val="22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</c:numCache>
            </c:numRef>
          </c:cat>
          <c:val>
            <c:numRef>
              <c:f>Sheet1!$I$5:$I$26</c:f>
              <c:numCache>
                <c:formatCode>#,##0</c:formatCode>
                <c:ptCount val="22"/>
                <c:pt idx="0">
                  <c:v>111108</c:v>
                </c:pt>
                <c:pt idx="1">
                  <c:v>114159</c:v>
                </c:pt>
                <c:pt idx="2">
                  <c:v>120244</c:v>
                </c:pt>
                <c:pt idx="3">
                  <c:v>126040</c:v>
                </c:pt>
                <c:pt idx="4">
                  <c:v>130533</c:v>
                </c:pt>
                <c:pt idx="5">
                  <c:v>133212</c:v>
                </c:pt>
                <c:pt idx="6">
                  <c:v>138904</c:v>
                </c:pt>
                <c:pt idx="7">
                  <c:v>143612</c:v>
                </c:pt>
                <c:pt idx="8">
                  <c:v>147144</c:v>
                </c:pt>
                <c:pt idx="9">
                  <c:v>143001</c:v>
                </c:pt>
                <c:pt idx="10">
                  <c:v>149257</c:v>
                </c:pt>
                <c:pt idx="11">
                  <c:v>155090</c:v>
                </c:pt>
                <c:pt idx="12">
                  <c:v>162144</c:v>
                </c:pt>
                <c:pt idx="13">
                  <c:v>168857</c:v>
                </c:pt>
                <c:pt idx="14">
                  <c:v>168613</c:v>
                </c:pt>
                <c:pt idx="15">
                  <c:v>170694</c:v>
                </c:pt>
                <c:pt idx="16">
                  <c:v>175078</c:v>
                </c:pt>
                <c:pt idx="17">
                  <c:v>177367</c:v>
                </c:pt>
                <c:pt idx="18">
                  <c:v>181385</c:v>
                </c:pt>
                <c:pt idx="19">
                  <c:v>181340</c:v>
                </c:pt>
                <c:pt idx="20">
                  <c:v>184232</c:v>
                </c:pt>
                <c:pt idx="21">
                  <c:v>178577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68D-4F92-9D00-29D02F348D2E}"/>
            </c:ext>
          </c:extLst>
        </c:ser>
        <c:ser>
          <c:idx val="8"/>
          <c:order val="8"/>
          <c:tx>
            <c:strRef>
              <c:f>Sheet1!$J$4</c:f>
              <c:strCache>
                <c:ptCount val="1"/>
                <c:pt idx="0">
                  <c:v>Inventories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cat>
            <c:numRef>
              <c:f>Sheet1!$A$5:$A$26</c:f>
              <c:numCache>
                <c:formatCode>General</c:formatCode>
                <c:ptCount val="22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</c:numCache>
            </c:numRef>
          </c:cat>
          <c:val>
            <c:numRef>
              <c:f>Sheet1!$J$5:$J$26</c:f>
              <c:numCache>
                <c:formatCode>#,##0</c:formatCode>
                <c:ptCount val="22"/>
                <c:pt idx="0">
                  <c:v>147929</c:v>
                </c:pt>
                <c:pt idx="1">
                  <c:v>150583</c:v>
                </c:pt>
                <c:pt idx="2">
                  <c:v>149077</c:v>
                </c:pt>
                <c:pt idx="3">
                  <c:v>153393</c:v>
                </c:pt>
                <c:pt idx="4">
                  <c:v>154875</c:v>
                </c:pt>
                <c:pt idx="5">
                  <c:v>164549</c:v>
                </c:pt>
                <c:pt idx="6">
                  <c:v>170100</c:v>
                </c:pt>
                <c:pt idx="7">
                  <c:v>176689</c:v>
                </c:pt>
                <c:pt idx="8">
                  <c:v>185351</c:v>
                </c:pt>
                <c:pt idx="9">
                  <c:v>194017</c:v>
                </c:pt>
                <c:pt idx="10">
                  <c:v>204395</c:v>
                </c:pt>
                <c:pt idx="11">
                  <c:v>214006</c:v>
                </c:pt>
                <c:pt idx="12">
                  <c:v>230304</c:v>
                </c:pt>
                <c:pt idx="13">
                  <c:v>241952</c:v>
                </c:pt>
                <c:pt idx="14">
                  <c:v>232041</c:v>
                </c:pt>
                <c:pt idx="15">
                  <c:v>244574</c:v>
                </c:pt>
                <c:pt idx="16">
                  <c:v>256674</c:v>
                </c:pt>
                <c:pt idx="17">
                  <c:v>261477</c:v>
                </c:pt>
                <c:pt idx="18">
                  <c:v>269908</c:v>
                </c:pt>
                <c:pt idx="19">
                  <c:v>284543</c:v>
                </c:pt>
                <c:pt idx="20">
                  <c:v>287228</c:v>
                </c:pt>
                <c:pt idx="21">
                  <c:v>302328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8D-4F92-9D00-29D02F348D2E}"/>
            </c:ext>
          </c:extLst>
        </c:ser>
        <c:ser>
          <c:idx val="9"/>
          <c:order val="9"/>
          <c:tx>
            <c:strRef>
              <c:f>Sheet1!$K$4</c:f>
              <c:strCache>
                <c:ptCount val="1"/>
                <c:pt idx="0">
                  <c:v>Monetary gold and SDRs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cat>
            <c:numRef>
              <c:f>Sheet1!$A$5:$A$26</c:f>
              <c:numCache>
                <c:formatCode>General</c:formatCode>
                <c:ptCount val="22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</c:numCache>
            </c:numRef>
          </c:cat>
          <c:val>
            <c:numRef>
              <c:f>Sheet1!$K$5:$K$26</c:f>
              <c:numCache>
                <c:formatCode>#,##0</c:formatCode>
                <c:ptCount val="22"/>
                <c:pt idx="0">
                  <c:v>4877</c:v>
                </c:pt>
                <c:pt idx="1">
                  <c:v>4215</c:v>
                </c:pt>
                <c:pt idx="2">
                  <c:v>3504</c:v>
                </c:pt>
                <c:pt idx="3">
                  <c:v>4270</c:v>
                </c:pt>
                <c:pt idx="4">
                  <c:v>4008</c:v>
                </c:pt>
                <c:pt idx="5">
                  <c:v>3077</c:v>
                </c:pt>
                <c:pt idx="6">
                  <c:v>2364</c:v>
                </c:pt>
                <c:pt idx="7">
                  <c:v>2365</c:v>
                </c:pt>
                <c:pt idx="8">
                  <c:v>2559</c:v>
                </c:pt>
                <c:pt idx="9">
                  <c:v>2461</c:v>
                </c:pt>
                <c:pt idx="10">
                  <c:v>3153</c:v>
                </c:pt>
                <c:pt idx="11">
                  <c:v>3436</c:v>
                </c:pt>
                <c:pt idx="12">
                  <c:v>4344</c:v>
                </c:pt>
                <c:pt idx="13">
                  <c:v>6276</c:v>
                </c:pt>
                <c:pt idx="14">
                  <c:v>15701</c:v>
                </c:pt>
                <c:pt idx="15">
                  <c:v>18159</c:v>
                </c:pt>
                <c:pt idx="16">
                  <c:v>19250</c:v>
                </c:pt>
                <c:pt idx="17">
                  <c:v>19342</c:v>
                </c:pt>
                <c:pt idx="18">
                  <c:v>16267</c:v>
                </c:pt>
                <c:pt idx="19">
                  <c:v>16677</c:v>
                </c:pt>
                <c:pt idx="20">
                  <c:v>16215</c:v>
                </c:pt>
                <c:pt idx="21">
                  <c:v>18258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68D-4F92-9D00-29D02F348D2E}"/>
            </c:ext>
          </c:extLst>
        </c:ser>
        <c:ser>
          <c:idx val="10"/>
          <c:order val="10"/>
          <c:tx>
            <c:strRef>
              <c:f>Sheet1!$L$4</c:f>
              <c:strCache>
                <c:ptCount val="1"/>
                <c:pt idx="0">
                  <c:v>Currency and deposits</c:v>
                </c:pt>
              </c:strCache>
            </c:strRef>
          </c:tx>
          <c:spPr>
            <a:solidFill>
              <a:srgbClr val="009900"/>
            </a:solidFill>
            <a:ln>
              <a:noFill/>
            </a:ln>
            <a:effectLst/>
          </c:spPr>
          <c:cat>
            <c:numRef>
              <c:f>Sheet1!$A$5:$A$26</c:f>
              <c:numCache>
                <c:formatCode>General</c:formatCode>
                <c:ptCount val="22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</c:numCache>
            </c:numRef>
          </c:cat>
          <c:val>
            <c:numRef>
              <c:f>Sheet1!$L$5:$L$26</c:f>
              <c:numCache>
                <c:formatCode>#,##0</c:formatCode>
                <c:ptCount val="22"/>
                <c:pt idx="0">
                  <c:v>1555274</c:v>
                </c:pt>
                <c:pt idx="1">
                  <c:v>1628889</c:v>
                </c:pt>
                <c:pt idx="2">
                  <c:v>1940878</c:v>
                </c:pt>
                <c:pt idx="3">
                  <c:v>2031687</c:v>
                </c:pt>
                <c:pt idx="4">
                  <c:v>2030317</c:v>
                </c:pt>
                <c:pt idx="5">
                  <c:v>2373948</c:v>
                </c:pt>
                <c:pt idx="6">
                  <c:v>2551562</c:v>
                </c:pt>
                <c:pt idx="7">
                  <c:v>2744751</c:v>
                </c:pt>
                <c:pt idx="8">
                  <c:v>3230194</c:v>
                </c:pt>
                <c:pt idx="9">
                  <c:v>3628994</c:v>
                </c:pt>
                <c:pt idx="10">
                  <c:v>4270064</c:v>
                </c:pt>
                <c:pt idx="11">
                  <c:v>4888569</c:v>
                </c:pt>
                <c:pt idx="12">
                  <c:v>5195521</c:v>
                </c:pt>
                <c:pt idx="13">
                  <c:v>6096076</c:v>
                </c:pt>
                <c:pt idx="14">
                  <c:v>6191547</c:v>
                </c:pt>
                <c:pt idx="15">
                  <c:v>6272929</c:v>
                </c:pt>
                <c:pt idx="16">
                  <c:v>6691325</c:v>
                </c:pt>
                <c:pt idx="17">
                  <c:v>6724752</c:v>
                </c:pt>
                <c:pt idx="18">
                  <c:v>6555614</c:v>
                </c:pt>
                <c:pt idx="19">
                  <c:v>6252119</c:v>
                </c:pt>
                <c:pt idx="20">
                  <c:v>6139730</c:v>
                </c:pt>
                <c:pt idx="21">
                  <c:v>7006232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68D-4F92-9D00-29D02F348D2E}"/>
            </c:ext>
          </c:extLst>
        </c:ser>
        <c:ser>
          <c:idx val="11"/>
          <c:order val="11"/>
          <c:tx>
            <c:strRef>
              <c:f>Sheet1!$M$4</c:f>
              <c:strCache>
                <c:ptCount val="1"/>
                <c:pt idx="0">
                  <c:v>Debt securities and loans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cat>
            <c:numRef>
              <c:f>Sheet1!$A$5:$A$26</c:f>
              <c:numCache>
                <c:formatCode>General</c:formatCode>
                <c:ptCount val="22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</c:numCache>
            </c:numRef>
          </c:cat>
          <c:val>
            <c:numRef>
              <c:f>Sheet1!$M$5:$M$26</c:f>
              <c:numCache>
                <c:formatCode>#,##0</c:formatCode>
                <c:ptCount val="22"/>
                <c:pt idx="0">
                  <c:v>2042650</c:v>
                </c:pt>
                <c:pt idx="1">
                  <c:v>2303079</c:v>
                </c:pt>
                <c:pt idx="2">
                  <c:v>2569726</c:v>
                </c:pt>
                <c:pt idx="3">
                  <c:v>2769121</c:v>
                </c:pt>
                <c:pt idx="4">
                  <c:v>2961222</c:v>
                </c:pt>
                <c:pt idx="5">
                  <c:v>3412653</c:v>
                </c:pt>
                <c:pt idx="6">
                  <c:v>3679370</c:v>
                </c:pt>
                <c:pt idx="7">
                  <c:v>3821341</c:v>
                </c:pt>
                <c:pt idx="8">
                  <c:v>4214371</c:v>
                </c:pt>
                <c:pt idx="9">
                  <c:v>4766297</c:v>
                </c:pt>
                <c:pt idx="10">
                  <c:v>5497098</c:v>
                </c:pt>
                <c:pt idx="11">
                  <c:v>6118760</c:v>
                </c:pt>
                <c:pt idx="12">
                  <c:v>7123303</c:v>
                </c:pt>
                <c:pt idx="13">
                  <c:v>7813222</c:v>
                </c:pt>
                <c:pt idx="14">
                  <c:v>7403315</c:v>
                </c:pt>
                <c:pt idx="15">
                  <c:v>7681083</c:v>
                </c:pt>
                <c:pt idx="16">
                  <c:v>7707289</c:v>
                </c:pt>
                <c:pt idx="17">
                  <c:v>7832251</c:v>
                </c:pt>
                <c:pt idx="18">
                  <c:v>7727766</c:v>
                </c:pt>
                <c:pt idx="19">
                  <c:v>7973419</c:v>
                </c:pt>
                <c:pt idx="20">
                  <c:v>7928218</c:v>
                </c:pt>
                <c:pt idx="21">
                  <c:v>8713547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68D-4F92-9D00-29D02F348D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9886944"/>
        <c:axId val="559887600"/>
      </c:areaChart>
      <c:catAx>
        <c:axId val="559886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9887600"/>
        <c:crosses val="autoZero"/>
        <c:auto val="1"/>
        <c:lblAlgn val="ctr"/>
        <c:lblOffset val="100"/>
        <c:noMultiLvlLbl val="0"/>
      </c:catAx>
      <c:valAx>
        <c:axId val="55988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98869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</a:t>
            </a:r>
            <a:r>
              <a:rPr lang="en-GB" baseline="0"/>
              <a:t>hange in total bank lending as a percentage of money supply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'All financial institutions'!$T$10</c:f>
              <c:strCache>
                <c:ptCount val="1"/>
                <c:pt idx="0">
                  <c:v>Change in financial institution lending relative to money supply in the previous year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'All financial institutions'!$S$12:$S$31</c:f>
              <c:numCache>
                <c:formatCode>General</c:formatCode>
                <c:ptCount val="20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</c:numCache>
            </c:numRef>
          </c:cat>
          <c:val>
            <c:numRef>
              <c:f>'All financial institutions'!$T$12:$T$31</c:f>
              <c:numCache>
                <c:formatCode>0%</c:formatCode>
                <c:ptCount val="20"/>
                <c:pt idx="0">
                  <c:v>8.8736072784613346E-2</c:v>
                </c:pt>
                <c:pt idx="1">
                  <c:v>0.12858195340131548</c:v>
                </c:pt>
                <c:pt idx="2">
                  <c:v>0.11756876203558929</c:v>
                </c:pt>
                <c:pt idx="3">
                  <c:v>8.8137352513579792E-2</c:v>
                </c:pt>
                <c:pt idx="4">
                  <c:v>0.13659520509329104</c:v>
                </c:pt>
                <c:pt idx="5">
                  <c:v>0.1514842303198165</c:v>
                </c:pt>
                <c:pt idx="6">
                  <c:v>0.16481875559744255</c:v>
                </c:pt>
                <c:pt idx="7">
                  <c:v>0.19474717204629036</c:v>
                </c:pt>
                <c:pt idx="8">
                  <c:v>0.17923612240892883</c:v>
                </c:pt>
                <c:pt idx="9">
                  <c:v>0.18407787404605214</c:v>
                </c:pt>
                <c:pt idx="10">
                  <c:v>6.9750311291697065E-2</c:v>
                </c:pt>
                <c:pt idx="11">
                  <c:v>-4.2037405698214861E-2</c:v>
                </c:pt>
                <c:pt idx="12">
                  <c:v>-0.10050984778411318</c:v>
                </c:pt>
                <c:pt idx="13">
                  <c:v>-0.12150258469787147</c:v>
                </c:pt>
                <c:pt idx="14">
                  <c:v>-5.6901957796906759E-2</c:v>
                </c:pt>
                <c:pt idx="15">
                  <c:v>-8.333430550662306E-2</c:v>
                </c:pt>
                <c:pt idx="16">
                  <c:v>-5.8573430851524298E-2</c:v>
                </c:pt>
                <c:pt idx="17">
                  <c:v>-1.136416034966954E-2</c:v>
                </c:pt>
                <c:pt idx="18">
                  <c:v>2.3335496197863945E-2</c:v>
                </c:pt>
                <c:pt idx="19">
                  <c:v>-2.836869323945207E-2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95-4E96-AE59-AF9C00B690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1952072"/>
        <c:axId val="541950432"/>
      </c:lineChart>
      <c:catAx>
        <c:axId val="54195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1950432"/>
        <c:crosses val="autoZero"/>
        <c:auto val="1"/>
        <c:lblAlgn val="ctr"/>
        <c:lblOffset val="100"/>
        <c:noMultiLvlLbl val="0"/>
      </c:catAx>
      <c:valAx>
        <c:axId val="541950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1952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'All financial institutions'!$V$10:$V$11</c:f>
              <c:strCache>
                <c:ptCount val="2"/>
                <c:pt idx="0">
                  <c:v>Annual percentage change in total lending by United Kingdom financial institutions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'All financial institutions'!$U$12:$U$30</c:f>
              <c:numCache>
                <c:formatCode>General</c:formatCode>
                <c:ptCount val="19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</c:numCache>
            </c:numRef>
          </c:cat>
          <c:val>
            <c:numRef>
              <c:f>'All financial institutions'!$V$12:$V$30</c:f>
              <c:numCache>
                <c:formatCode>0.0_ ;[Red]\-0.0\ </c:formatCode>
                <c:ptCount val="19"/>
                <c:pt idx="0">
                  <c:v>7.9418954290782633</c:v>
                </c:pt>
                <c:pt idx="1">
                  <c:v>11.004282711034229</c:v>
                </c:pt>
                <c:pt idx="2">
                  <c:v>9.977477579133156</c:v>
                </c:pt>
                <c:pt idx="3">
                  <c:v>7.5373836301642863</c:v>
                </c:pt>
                <c:pt idx="4">
                  <c:v>11.23411719178748</c:v>
                </c:pt>
                <c:pt idx="5">
                  <c:v>12.002942375281823</c:v>
                </c:pt>
                <c:pt idx="6">
                  <c:v>12.510415083982368</c:v>
                </c:pt>
                <c:pt idx="7">
                  <c:v>14.296993817960654</c:v>
                </c:pt>
                <c:pt idx="8">
                  <c:v>12.851892753045952</c:v>
                </c:pt>
                <c:pt idx="9">
                  <c:v>12.783016319031654</c:v>
                </c:pt>
                <c:pt idx="10">
                  <c:v>5.2182463631844884</c:v>
                </c:pt>
                <c:pt idx="11">
                  <c:v>-0.95148412811631311</c:v>
                </c:pt>
                <c:pt idx="12">
                  <c:v>-4.122359100232698</c:v>
                </c:pt>
                <c:pt idx="13">
                  <c:v>-5.271413078699613</c:v>
                </c:pt>
                <c:pt idx="14">
                  <c:v>-1.4600569375146317</c:v>
                </c:pt>
                <c:pt idx="15">
                  <c:v>-3.0806046674393439</c:v>
                </c:pt>
                <c:pt idx="16">
                  <c:v>-1.1223356174792218</c:v>
                </c:pt>
                <c:pt idx="17">
                  <c:v>2.9217554151095606</c:v>
                </c:pt>
                <c:pt idx="18">
                  <c:v>6.0417427874150125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B6-4EB6-8A45-CA7A050C6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0256864"/>
        <c:axId val="500247680"/>
      </c:lineChart>
      <c:catAx>
        <c:axId val="500256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0247680"/>
        <c:crosses val="autoZero"/>
        <c:auto val="1"/>
        <c:lblAlgn val="ctr"/>
        <c:lblOffset val="100"/>
        <c:noMultiLvlLbl val="0"/>
      </c:catAx>
      <c:valAx>
        <c:axId val="500247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50"/>
                  <a:t>Annual Percentage Change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_ ;[Red]\-0.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0256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Financial institutions lending to private non-financial corporations and unincorporated businesses following the 2007 - 2008 financial crisis.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'All financial institutions'!$B$36</c:f>
              <c:strCache>
                <c:ptCount val="1"/>
                <c:pt idx="0">
                  <c:v>Lending to private non-financial corporations (£ billion)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'All financial institutions'!$A$37:$A$57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'All financial institutions'!$B$37:$B$57</c:f>
              <c:numCache>
                <c:formatCode>"£"#,##0.0;[Red]"£"#,##0.0</c:formatCode>
                <c:ptCount val="21"/>
                <c:pt idx="0">
                  <c:v>188.958</c:v>
                </c:pt>
                <c:pt idx="1">
                  <c:v>195.357</c:v>
                </c:pt>
                <c:pt idx="2">
                  <c:v>218.904</c:v>
                </c:pt>
                <c:pt idx="3">
                  <c:v>240.928</c:v>
                </c:pt>
                <c:pt idx="4">
                  <c:v>246.249</c:v>
                </c:pt>
                <c:pt idx="5">
                  <c:v>271.25099999999998</c:v>
                </c:pt>
                <c:pt idx="6">
                  <c:v>282.31099999999998</c:v>
                </c:pt>
                <c:pt idx="7">
                  <c:v>320.13200000000001</c:v>
                </c:pt>
                <c:pt idx="8">
                  <c:v>393.43799999999999</c:v>
                </c:pt>
                <c:pt idx="9">
                  <c:v>459.67</c:v>
                </c:pt>
                <c:pt idx="10">
                  <c:v>514.827</c:v>
                </c:pt>
                <c:pt idx="11">
                  <c:v>503.93099999999998</c:v>
                </c:pt>
                <c:pt idx="12">
                  <c:v>475.54199999999997</c:v>
                </c:pt>
                <c:pt idx="13">
                  <c:v>440.38200000000001</c:v>
                </c:pt>
                <c:pt idx="14">
                  <c:v>422.01799999999997</c:v>
                </c:pt>
                <c:pt idx="15">
                  <c:v>393.91699999999997</c:v>
                </c:pt>
                <c:pt idx="16">
                  <c:v>384.76600000000002</c:v>
                </c:pt>
                <c:pt idx="17">
                  <c:v>369.39400000000001</c:v>
                </c:pt>
                <c:pt idx="18">
                  <c:v>371.58199999999999</c:v>
                </c:pt>
                <c:pt idx="19">
                  <c:v>396.26</c:v>
                </c:pt>
                <c:pt idx="20">
                  <c:v>404.79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E5-4DF1-9527-8ADDF82BA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1393520"/>
        <c:axId val="431394504"/>
      </c:lineChart>
      <c:lineChart>
        <c:grouping val="standard"/>
        <c:varyColors val="0"/>
        <c:ser>
          <c:idx val="1"/>
          <c:order val="1"/>
          <c:tx>
            <c:strRef>
              <c:f>'All financial institutions'!$C$36</c:f>
              <c:strCache>
                <c:ptCount val="1"/>
                <c:pt idx="0">
                  <c:v>Unincorporated businesses and non-profit institutions (£ billion)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'All financial institutions'!$A$37:$A$57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'All financial institutions'!$C$37:$C$57</c:f>
              <c:numCache>
                <c:formatCode>"£"#,##0.0;[Red]"£"#,##0.0</c:formatCode>
                <c:ptCount val="21"/>
                <c:pt idx="0">
                  <c:v>26.684000000000001</c:v>
                </c:pt>
                <c:pt idx="1">
                  <c:v>28.114999999999998</c:v>
                </c:pt>
                <c:pt idx="2">
                  <c:v>31.72</c:v>
                </c:pt>
                <c:pt idx="3">
                  <c:v>35.935000000000002</c:v>
                </c:pt>
                <c:pt idx="4">
                  <c:v>39.692999999999998</c:v>
                </c:pt>
                <c:pt idx="5">
                  <c:v>44.338999999999999</c:v>
                </c:pt>
                <c:pt idx="6">
                  <c:v>49.052</c:v>
                </c:pt>
                <c:pt idx="7">
                  <c:v>56.56</c:v>
                </c:pt>
                <c:pt idx="8">
                  <c:v>37.898000000000003</c:v>
                </c:pt>
                <c:pt idx="9">
                  <c:v>44.011000000000003</c:v>
                </c:pt>
                <c:pt idx="10">
                  <c:v>47.834000000000003</c:v>
                </c:pt>
                <c:pt idx="11">
                  <c:v>49.107999999999997</c:v>
                </c:pt>
                <c:pt idx="12">
                  <c:v>46.704000000000001</c:v>
                </c:pt>
                <c:pt idx="13">
                  <c:v>43.807000000000002</c:v>
                </c:pt>
                <c:pt idx="14">
                  <c:v>37.773000000000003</c:v>
                </c:pt>
                <c:pt idx="15">
                  <c:v>35.25</c:v>
                </c:pt>
                <c:pt idx="16">
                  <c:v>32.715000000000003</c:v>
                </c:pt>
                <c:pt idx="17">
                  <c:v>31.314</c:v>
                </c:pt>
                <c:pt idx="18">
                  <c:v>30.652999999999999</c:v>
                </c:pt>
                <c:pt idx="19">
                  <c:v>29.361000000000001</c:v>
                </c:pt>
                <c:pt idx="20">
                  <c:v>28.370999999999999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E5-4DF1-9527-8ADDF82BA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0040552"/>
        <c:axId val="490040224"/>
      </c:lineChart>
      <c:catAx>
        <c:axId val="431393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394504"/>
        <c:crosses val="autoZero"/>
        <c:auto val="1"/>
        <c:lblAlgn val="ctr"/>
        <c:lblOffset val="100"/>
        <c:noMultiLvlLbl val="0"/>
      </c:catAx>
      <c:valAx>
        <c:axId val="431394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0" i="0" u="none" strike="noStrike" baseline="0">
                    <a:effectLst/>
                  </a:rPr>
                  <a:t>Lending to private non-financial corporations  (£billion)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£&quot;#,##0.0;[Red]&quot;£&quot;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393520"/>
        <c:crosses val="autoZero"/>
        <c:crossBetween val="between"/>
      </c:valAx>
      <c:valAx>
        <c:axId val="49004022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Lending to </a:t>
                </a:r>
                <a:r>
                  <a:rPr lang="en-GB" sz="1000" b="0" i="0" u="none" strike="noStrike" baseline="0">
                    <a:effectLst/>
                  </a:rPr>
                  <a:t>unincorporated businesses and non-profit institutions </a:t>
                </a:r>
              </a:p>
              <a:p>
                <a:pPr>
                  <a:defRPr/>
                </a:pPr>
                <a:r>
                  <a:rPr lang="en-GB" sz="1000" b="0" i="0" u="none" strike="noStrike" baseline="0">
                    <a:effectLst/>
                  </a:rPr>
                  <a:t>(£ billion)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£&quot;#,##0.0;[Red]&quot;£&quot;#,##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0040552"/>
        <c:crosses val="max"/>
        <c:crossBetween val="between"/>
      </c:valAx>
      <c:catAx>
        <c:axId val="4900405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00402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Lending allocation by category in 2018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8B8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00B4-4002-8C15-28BE4D5AA270}"/>
              </c:ext>
            </c:extLst>
          </c:dPt>
          <c:dPt>
            <c:idx val="1"/>
            <c:bubble3D val="0"/>
            <c:spPr>
              <a:solidFill>
                <a:srgbClr val="FFCDD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0B4-4002-8C15-28BE4D5AA27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E2D-473E-AAFA-96BF234AB86C}"/>
              </c:ext>
            </c:extLst>
          </c:dPt>
          <c:dPt>
            <c:idx val="3"/>
            <c:bubble3D val="0"/>
            <c:spPr>
              <a:solidFill>
                <a:srgbClr val="FFFFA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00B4-4002-8C15-28BE4D5AA270}"/>
              </c:ext>
            </c:extLst>
          </c:dPt>
          <c:dPt>
            <c:idx val="4"/>
            <c:bubble3D val="0"/>
            <c:spPr>
              <a:solidFill>
                <a:srgbClr val="C4E1F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E2D-473E-AAFA-96BF234AB86C}"/>
              </c:ext>
            </c:extLst>
          </c:dPt>
          <c:dPt>
            <c:idx val="5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E2D-473E-AAFA-96BF234AB86C}"/>
              </c:ext>
            </c:extLst>
          </c:dPt>
          <c:dLbls>
            <c:dLbl>
              <c:idx val="5"/>
              <c:layout>
                <c:manualLayout>
                  <c:x val="-0.16131704226626845"/>
                  <c:y val="3.096891368666451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E2D-473E-AAFA-96BF234AB8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Summary!$E$2:$E$7</c:f>
              <c:strCache>
                <c:ptCount val="6"/>
                <c:pt idx="0">
                  <c:v>Individual Secured on dwellings</c:v>
                </c:pt>
                <c:pt idx="1">
                  <c:v>Consumer Credit (all financial institutions)</c:v>
                </c:pt>
                <c:pt idx="2">
                  <c:v>Student  Loans</c:v>
                </c:pt>
                <c:pt idx="3">
                  <c:v>Lending to other financial institutions</c:v>
                </c:pt>
                <c:pt idx="4">
                  <c:v>Lending to private non-financial corporations</c:v>
                </c:pt>
                <c:pt idx="5">
                  <c:v>Unincorporated businesses and non-profit institutions</c:v>
                </c:pt>
              </c:strCache>
            </c:strRef>
          </c:cat>
          <c:val>
            <c:numRef>
              <c:f>Summary!$F$2:$F$7</c:f>
              <c:numCache>
                <c:formatCode>0.0%</c:formatCode>
                <c:ptCount val="6"/>
                <c:pt idx="0">
                  <c:v>0.49540341495500412</c:v>
                </c:pt>
                <c:pt idx="1">
                  <c:v>7.6603883253098304E-2</c:v>
                </c:pt>
                <c:pt idx="2">
                  <c:v>4.2605211702279377E-2</c:v>
                </c:pt>
                <c:pt idx="3">
                  <c:v>0.22978111482679325</c:v>
                </c:pt>
                <c:pt idx="4">
                  <c:v>0.14541453326277967</c:v>
                </c:pt>
                <c:pt idx="5">
                  <c:v>1.0191842000045262E-2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B4-4002-8C15-28BE4D5AA2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'Final Data'!$B$4</c:f>
              <c:strCache>
                <c:ptCount val="1"/>
                <c:pt idx="0">
                  <c:v>Individual Secured on dwellings</c:v>
                </c:pt>
              </c:strCache>
            </c:strRef>
          </c:tx>
          <c:spPr>
            <a:solidFill>
              <a:srgbClr val="FE949E"/>
            </a:solidFill>
          </c:spPr>
          <c:cat>
            <c:numRef>
              <c:f>'Final Data'!$A$5:$A$30</c:f>
              <c:numCache>
                <c:formatCode>General</c:formatCode>
                <c:ptCount val="26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</c:numCache>
            </c:numRef>
          </c:cat>
          <c:val>
            <c:numRef>
              <c:f>'Final Data'!$B$5:$B$30</c:f>
              <c:numCache>
                <c:formatCode>"£"#,##0.0;[Red]"£"#,##0.0</c:formatCode>
                <c:ptCount val="26"/>
                <c:pt idx="0">
                  <c:v>315.56599999999997</c:v>
                </c:pt>
                <c:pt idx="1">
                  <c:v>334.27499999999998</c:v>
                </c:pt>
                <c:pt idx="2">
                  <c:v>351.98599999999999</c:v>
                </c:pt>
                <c:pt idx="3">
                  <c:v>368.06599999999997</c:v>
                </c:pt>
                <c:pt idx="4">
                  <c:v>389.77600000000001</c:v>
                </c:pt>
                <c:pt idx="5">
                  <c:v>409.09699999999998</c:v>
                </c:pt>
                <c:pt idx="6">
                  <c:v>435.80399999999997</c:v>
                </c:pt>
                <c:pt idx="7">
                  <c:v>472.05399999999997</c:v>
                </c:pt>
                <c:pt idx="8">
                  <c:v>516.70299999999997</c:v>
                </c:pt>
                <c:pt idx="9">
                  <c:v>574.08799999999997</c:v>
                </c:pt>
                <c:pt idx="10">
                  <c:v>648.90599999999995</c:v>
                </c:pt>
                <c:pt idx="11">
                  <c:v>736.53499999999997</c:v>
                </c:pt>
                <c:pt idx="12">
                  <c:v>798.95500000000004</c:v>
                </c:pt>
                <c:pt idx="13">
                  <c:v>879.42</c:v>
                </c:pt>
                <c:pt idx="14">
                  <c:v>973.62300000000005</c:v>
                </c:pt>
                <c:pt idx="15">
                  <c:v>1061.9860000000001</c:v>
                </c:pt>
                <c:pt idx="16">
                  <c:v>1095.9059999999999</c:v>
                </c:pt>
                <c:pt idx="17">
                  <c:v>1028.127</c:v>
                </c:pt>
                <c:pt idx="18">
                  <c:v>1010.178</c:v>
                </c:pt>
                <c:pt idx="19">
                  <c:v>1030.2660000000001</c:v>
                </c:pt>
                <c:pt idx="20">
                  <c:v>1038.4369999999999</c:v>
                </c:pt>
                <c:pt idx="21">
                  <c:v>1063.1189999999999</c:v>
                </c:pt>
                <c:pt idx="22">
                  <c:v>1086.6790000000001</c:v>
                </c:pt>
                <c:pt idx="23">
                  <c:v>1137.105</c:v>
                </c:pt>
                <c:pt idx="24">
                  <c:v>1178.4749999999999</c:v>
                </c:pt>
                <c:pt idx="25">
                  <c:v>1220.527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75-4B5E-9DCA-6C205CF6D102}"/>
            </c:ext>
          </c:extLst>
        </c:ser>
        <c:ser>
          <c:idx val="1"/>
          <c:order val="1"/>
          <c:tx>
            <c:strRef>
              <c:f>'Final Data'!$C$4</c:f>
              <c:strCache>
                <c:ptCount val="1"/>
                <c:pt idx="0">
                  <c:v>Individual Credit Card</c:v>
                </c:pt>
              </c:strCache>
            </c:strRef>
          </c:tx>
          <c:cat>
            <c:numRef>
              <c:f>'Final Data'!$A$5:$A$30</c:f>
              <c:numCache>
                <c:formatCode>General</c:formatCode>
                <c:ptCount val="26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</c:numCache>
            </c:numRef>
          </c:cat>
          <c:val>
            <c:numRef>
              <c:f>'Final Data'!$C$5:$C$30</c:f>
              <c:numCache>
                <c:formatCode>"£"#,##0.0;[Red]"£"#,##0.0</c:formatCode>
                <c:ptCount val="26"/>
                <c:pt idx="0">
                  <c:v>9.8059999999999992</c:v>
                </c:pt>
                <c:pt idx="1">
                  <c:v>10.71</c:v>
                </c:pt>
                <c:pt idx="2">
                  <c:v>12.577999999999999</c:v>
                </c:pt>
                <c:pt idx="3">
                  <c:v>14.488</c:v>
                </c:pt>
                <c:pt idx="4">
                  <c:v>17.321999999999999</c:v>
                </c:pt>
                <c:pt idx="5">
                  <c:v>21.617999999999999</c:v>
                </c:pt>
                <c:pt idx="6">
                  <c:v>26.384</c:v>
                </c:pt>
                <c:pt idx="7">
                  <c:v>31.66</c:v>
                </c:pt>
                <c:pt idx="8">
                  <c:v>36.762999999999998</c:v>
                </c:pt>
                <c:pt idx="9">
                  <c:v>40.706000000000003</c:v>
                </c:pt>
                <c:pt idx="10">
                  <c:v>43.902999999999999</c:v>
                </c:pt>
                <c:pt idx="11">
                  <c:v>49.798999999999999</c:v>
                </c:pt>
                <c:pt idx="12">
                  <c:v>55.161999999999999</c:v>
                </c:pt>
                <c:pt idx="13">
                  <c:v>54.545000000000002</c:v>
                </c:pt>
                <c:pt idx="14">
                  <c:v>52.701000000000001</c:v>
                </c:pt>
                <c:pt idx="15">
                  <c:v>54.944000000000003</c:v>
                </c:pt>
                <c:pt idx="16">
                  <c:v>54.731999999999999</c:v>
                </c:pt>
                <c:pt idx="17">
                  <c:v>56.523000000000003</c:v>
                </c:pt>
                <c:pt idx="18">
                  <c:v>51.878</c:v>
                </c:pt>
                <c:pt idx="19">
                  <c:v>50.26</c:v>
                </c:pt>
                <c:pt idx="20">
                  <c:v>43.98</c:v>
                </c:pt>
                <c:pt idx="21">
                  <c:v>45.323999999999998</c:v>
                </c:pt>
                <c:pt idx="22">
                  <c:v>50.106000000000002</c:v>
                </c:pt>
                <c:pt idx="23">
                  <c:v>51.814999999999998</c:v>
                </c:pt>
                <c:pt idx="24">
                  <c:v>53.7</c:v>
                </c:pt>
                <c:pt idx="25">
                  <c:v>55.313000000000002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75-4B5E-9DCA-6C205CF6D102}"/>
            </c:ext>
          </c:extLst>
        </c:ser>
        <c:ser>
          <c:idx val="2"/>
          <c:order val="2"/>
          <c:tx>
            <c:strRef>
              <c:f>'Final Data'!$D$4</c:f>
              <c:strCache>
                <c:ptCount val="1"/>
                <c:pt idx="0">
                  <c:v>Individual Loans and overdrafts</c:v>
                </c:pt>
              </c:strCache>
            </c:strRef>
          </c:tx>
          <c:cat>
            <c:numRef>
              <c:f>'Final Data'!$A$5:$A$30</c:f>
              <c:numCache>
                <c:formatCode>General</c:formatCode>
                <c:ptCount val="26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</c:numCache>
            </c:numRef>
          </c:cat>
          <c:val>
            <c:numRef>
              <c:f>'Final Data'!$D$5:$D$30</c:f>
              <c:numCache>
                <c:formatCode>"£"#,##0.0;[Red]"£"#,##0.0</c:formatCode>
                <c:ptCount val="26"/>
                <c:pt idx="0">
                  <c:v>32.438000000000002</c:v>
                </c:pt>
                <c:pt idx="1">
                  <c:v>33.323</c:v>
                </c:pt>
                <c:pt idx="2">
                  <c:v>36.801000000000002</c:v>
                </c:pt>
                <c:pt idx="3">
                  <c:v>40.808</c:v>
                </c:pt>
                <c:pt idx="4">
                  <c:v>46.128</c:v>
                </c:pt>
                <c:pt idx="5">
                  <c:v>50.954000000000001</c:v>
                </c:pt>
                <c:pt idx="6">
                  <c:v>55.276000000000003</c:v>
                </c:pt>
                <c:pt idx="7">
                  <c:v>63.137999999999998</c:v>
                </c:pt>
                <c:pt idx="8">
                  <c:v>71.313999999999993</c:v>
                </c:pt>
                <c:pt idx="9">
                  <c:v>80.896000000000001</c:v>
                </c:pt>
                <c:pt idx="10">
                  <c:v>83.644999999999996</c:v>
                </c:pt>
                <c:pt idx="11">
                  <c:v>90.516000000000005</c:v>
                </c:pt>
                <c:pt idx="12">
                  <c:v>97.619</c:v>
                </c:pt>
                <c:pt idx="13">
                  <c:v>100.65300000000001</c:v>
                </c:pt>
                <c:pt idx="14">
                  <c:v>100.506</c:v>
                </c:pt>
                <c:pt idx="15">
                  <c:v>100.666</c:v>
                </c:pt>
                <c:pt idx="16">
                  <c:v>93.677999999999997</c:v>
                </c:pt>
                <c:pt idx="17">
                  <c:v>77.349999999999994</c:v>
                </c:pt>
                <c:pt idx="18">
                  <c:v>69.903000000000006</c:v>
                </c:pt>
                <c:pt idx="19">
                  <c:v>62.643999999999998</c:v>
                </c:pt>
                <c:pt idx="20">
                  <c:v>61.558999999999997</c:v>
                </c:pt>
                <c:pt idx="21">
                  <c:v>63.04</c:v>
                </c:pt>
                <c:pt idx="22">
                  <c:v>66.757999999999996</c:v>
                </c:pt>
                <c:pt idx="23">
                  <c:v>72.747</c:v>
                </c:pt>
                <c:pt idx="24">
                  <c:v>77.328999999999994</c:v>
                </c:pt>
                <c:pt idx="25">
                  <c:v>78.284000000000006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75-4B5E-9DCA-6C205CF6D102}"/>
            </c:ext>
          </c:extLst>
        </c:ser>
        <c:ser>
          <c:idx val="3"/>
          <c:order val="3"/>
          <c:tx>
            <c:strRef>
              <c:f>'Final Data'!$E$4</c:f>
              <c:strCache>
                <c:ptCount val="1"/>
                <c:pt idx="0">
                  <c:v>Unincorporated businesses and non-profit institutions</c:v>
                </c:pt>
              </c:strCache>
            </c:strRef>
          </c:tx>
          <c:spPr>
            <a:solidFill>
              <a:srgbClr val="275C9D"/>
            </a:solidFill>
          </c:spPr>
          <c:cat>
            <c:numRef>
              <c:f>'Final Data'!$A$5:$A$30</c:f>
              <c:numCache>
                <c:formatCode>General</c:formatCode>
                <c:ptCount val="26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</c:numCache>
            </c:numRef>
          </c:cat>
          <c:val>
            <c:numRef>
              <c:f>'Final Data'!$E$5:$E$30</c:f>
              <c:numCache>
                <c:formatCode>"£"#,##0.0;[Red]"£"#,##0.0</c:formatCode>
                <c:ptCount val="26"/>
                <c:pt idx="5">
                  <c:v>26.684000000000001</c:v>
                </c:pt>
                <c:pt idx="6">
                  <c:v>28.114999999999998</c:v>
                </c:pt>
                <c:pt idx="7">
                  <c:v>31.72</c:v>
                </c:pt>
                <c:pt idx="8">
                  <c:v>35.935000000000002</c:v>
                </c:pt>
                <c:pt idx="9">
                  <c:v>39.692999999999998</c:v>
                </c:pt>
                <c:pt idx="10">
                  <c:v>44.338999999999999</c:v>
                </c:pt>
                <c:pt idx="11">
                  <c:v>49.052</c:v>
                </c:pt>
                <c:pt idx="12">
                  <c:v>56.56</c:v>
                </c:pt>
                <c:pt idx="13">
                  <c:v>37.898000000000003</c:v>
                </c:pt>
                <c:pt idx="14">
                  <c:v>44.011000000000003</c:v>
                </c:pt>
                <c:pt idx="15">
                  <c:v>47.834000000000003</c:v>
                </c:pt>
                <c:pt idx="16">
                  <c:v>49.107999999999997</c:v>
                </c:pt>
                <c:pt idx="17">
                  <c:v>46.704000000000001</c:v>
                </c:pt>
                <c:pt idx="18">
                  <c:v>43.807000000000002</c:v>
                </c:pt>
                <c:pt idx="19">
                  <c:v>37.773000000000003</c:v>
                </c:pt>
                <c:pt idx="20">
                  <c:v>35.25</c:v>
                </c:pt>
                <c:pt idx="21">
                  <c:v>32.715000000000003</c:v>
                </c:pt>
                <c:pt idx="22">
                  <c:v>31.314</c:v>
                </c:pt>
                <c:pt idx="23">
                  <c:v>30.652999999999999</c:v>
                </c:pt>
                <c:pt idx="24">
                  <c:v>29.361000000000001</c:v>
                </c:pt>
                <c:pt idx="25">
                  <c:v>28.344000000000001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75-4B5E-9DCA-6C205CF6D102}"/>
            </c:ext>
          </c:extLst>
        </c:ser>
        <c:ser>
          <c:idx val="4"/>
          <c:order val="4"/>
          <c:tx>
            <c:strRef>
              <c:f>'Final Data'!$F$4</c:f>
              <c:strCache>
                <c:ptCount val="1"/>
                <c:pt idx="0">
                  <c:v>Lending to private non-financial corporations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cat>
            <c:numRef>
              <c:f>'Final Data'!$A$5:$A$30</c:f>
              <c:numCache>
                <c:formatCode>General</c:formatCode>
                <c:ptCount val="26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</c:numCache>
            </c:numRef>
          </c:cat>
          <c:val>
            <c:numRef>
              <c:f>'Final Data'!$F$5:$F$30</c:f>
              <c:numCache>
                <c:formatCode>"£"#,##0.0;[Red]"£"#,##0.0</c:formatCode>
                <c:ptCount val="26"/>
                <c:pt idx="5">
                  <c:v>188.958</c:v>
                </c:pt>
                <c:pt idx="6">
                  <c:v>195.357</c:v>
                </c:pt>
                <c:pt idx="7">
                  <c:v>218.904</c:v>
                </c:pt>
                <c:pt idx="8">
                  <c:v>240.928</c:v>
                </c:pt>
                <c:pt idx="9">
                  <c:v>246.249</c:v>
                </c:pt>
                <c:pt idx="10">
                  <c:v>271.25099999999998</c:v>
                </c:pt>
                <c:pt idx="11">
                  <c:v>282.31099999999998</c:v>
                </c:pt>
                <c:pt idx="12">
                  <c:v>320.13200000000001</c:v>
                </c:pt>
                <c:pt idx="13">
                  <c:v>393.43799999999999</c:v>
                </c:pt>
                <c:pt idx="14">
                  <c:v>459.67</c:v>
                </c:pt>
                <c:pt idx="15">
                  <c:v>514.827</c:v>
                </c:pt>
                <c:pt idx="16">
                  <c:v>503.93099999999998</c:v>
                </c:pt>
                <c:pt idx="17">
                  <c:v>475.54199999999997</c:v>
                </c:pt>
                <c:pt idx="18">
                  <c:v>440.38200000000001</c:v>
                </c:pt>
                <c:pt idx="19">
                  <c:v>422.01799999999997</c:v>
                </c:pt>
                <c:pt idx="20">
                  <c:v>393.91699999999997</c:v>
                </c:pt>
                <c:pt idx="21">
                  <c:v>384.76600000000002</c:v>
                </c:pt>
                <c:pt idx="22">
                  <c:v>369.39400000000001</c:v>
                </c:pt>
                <c:pt idx="23">
                  <c:v>371.58199999999999</c:v>
                </c:pt>
                <c:pt idx="24">
                  <c:v>396.26</c:v>
                </c:pt>
                <c:pt idx="25">
                  <c:v>397.25299999999999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75-4B5E-9DCA-6C205CF6D102}"/>
            </c:ext>
          </c:extLst>
        </c:ser>
        <c:ser>
          <c:idx val="5"/>
          <c:order val="5"/>
          <c:tx>
            <c:strRef>
              <c:f>'Final Data'!$G$4</c:f>
              <c:strCache>
                <c:ptCount val="1"/>
                <c:pt idx="0">
                  <c:v>Lending to other financial institutions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</c:spPr>
          <c:cat>
            <c:numRef>
              <c:f>'Final Data'!$A$5:$A$30</c:f>
              <c:numCache>
                <c:formatCode>General</c:formatCode>
                <c:ptCount val="26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</c:numCache>
            </c:numRef>
          </c:cat>
          <c:val>
            <c:numRef>
              <c:f>'Final Data'!$G$5:$G$30</c:f>
              <c:numCache>
                <c:formatCode>"£"#,##0.0;[Red]"£"#,##0.0</c:formatCode>
                <c:ptCount val="26"/>
                <c:pt idx="5">
                  <c:v>179.14099999999999</c:v>
                </c:pt>
                <c:pt idx="6">
                  <c:v>200.87700000000001</c:v>
                </c:pt>
                <c:pt idx="7">
                  <c:v>229.898</c:v>
                </c:pt>
                <c:pt idx="8">
                  <c:v>259.79599999999999</c:v>
                </c:pt>
                <c:pt idx="9">
                  <c:v>265.09100000000001</c:v>
                </c:pt>
                <c:pt idx="10">
                  <c:v>278.834</c:v>
                </c:pt>
                <c:pt idx="11">
                  <c:v>317.82</c:v>
                </c:pt>
                <c:pt idx="12">
                  <c:v>373.34199999999998</c:v>
                </c:pt>
                <c:pt idx="13">
                  <c:v>485.63900000000001</c:v>
                </c:pt>
                <c:pt idx="14">
                  <c:v>571.50300000000004</c:v>
                </c:pt>
                <c:pt idx="15">
                  <c:v>730.36500000000001</c:v>
                </c:pt>
                <c:pt idx="16">
                  <c:v>885.851</c:v>
                </c:pt>
                <c:pt idx="17">
                  <c:v>888.03899999999999</c:v>
                </c:pt>
                <c:pt idx="18">
                  <c:v>820.38199999999995</c:v>
                </c:pt>
                <c:pt idx="19">
                  <c:v>690.33</c:v>
                </c:pt>
                <c:pt idx="20">
                  <c:v>678.45699999999999</c:v>
                </c:pt>
                <c:pt idx="21">
                  <c:v>588.29999999999995</c:v>
                </c:pt>
                <c:pt idx="22">
                  <c:v>543.87599999999998</c:v>
                </c:pt>
                <c:pt idx="23">
                  <c:v>562.48500000000001</c:v>
                </c:pt>
                <c:pt idx="24">
                  <c:v>635.07399999999996</c:v>
                </c:pt>
                <c:pt idx="25">
                  <c:v>618.01499999999999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075-4B5E-9DCA-6C205CF6D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728384"/>
        <c:axId val="203729920"/>
      </c:areaChart>
      <c:lineChart>
        <c:grouping val="standard"/>
        <c:varyColors val="0"/>
        <c:ser>
          <c:idx val="6"/>
          <c:order val="6"/>
          <c:tx>
            <c:strRef>
              <c:f>'Final Data'!$H$4</c:f>
              <c:strCache>
                <c:ptCount val="1"/>
                <c:pt idx="0">
                  <c:v>GDP at market prices (current prices)</c:v>
                </c:pt>
              </c:strCache>
            </c:strRef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val>
            <c:numRef>
              <c:f>'Final Data'!$H$5:$H$30</c:f>
              <c:numCache>
                <c:formatCode>"£"#,##0_);[Red]\("£"#,##0\)</c:formatCode>
                <c:ptCount val="26"/>
                <c:pt idx="0">
                  <c:v>758.44500000000005</c:v>
                </c:pt>
                <c:pt idx="1">
                  <c:v>797.08799999999997</c:v>
                </c:pt>
                <c:pt idx="2">
                  <c:v>836.64599999999996</c:v>
                </c:pt>
                <c:pt idx="3">
                  <c:v>892.9</c:v>
                </c:pt>
                <c:pt idx="4">
                  <c:v>938.85500000000002</c:v>
                </c:pt>
                <c:pt idx="5">
                  <c:v>980.30799999999999</c:v>
                </c:pt>
                <c:pt idx="6">
                  <c:v>1021.205</c:v>
                </c:pt>
                <c:pt idx="7">
                  <c:v>1080.8630000000001</c:v>
                </c:pt>
                <c:pt idx="8">
                  <c:v>1120.575</c:v>
                </c:pt>
                <c:pt idx="9">
                  <c:v>1172.652</c:v>
                </c:pt>
                <c:pt idx="10">
                  <c:v>1242.4490000000001</c:v>
                </c:pt>
                <c:pt idx="11">
                  <c:v>1304.874</c:v>
                </c:pt>
                <c:pt idx="12">
                  <c:v>1379.4570000000001</c:v>
                </c:pt>
                <c:pt idx="13">
                  <c:v>1455.644</c:v>
                </c:pt>
                <c:pt idx="14">
                  <c:v>1530.89</c:v>
                </c:pt>
                <c:pt idx="15">
                  <c:v>1564.252</c:v>
                </c:pt>
                <c:pt idx="16">
                  <c:v>1519.4590000000001</c:v>
                </c:pt>
                <c:pt idx="17">
                  <c:v>1572.4390000000001</c:v>
                </c:pt>
                <c:pt idx="18">
                  <c:v>1628.2739999999999</c:v>
                </c:pt>
                <c:pt idx="19">
                  <c:v>1675.0440000000001</c:v>
                </c:pt>
                <c:pt idx="20">
                  <c:v>1739.5630000000001</c:v>
                </c:pt>
                <c:pt idx="21">
                  <c:v>1844.2950000000001</c:v>
                </c:pt>
                <c:pt idx="22">
                  <c:v>1895.8389999999999</c:v>
                </c:pt>
                <c:pt idx="23">
                  <c:v>1969.5239999999999</c:v>
                </c:pt>
                <c:pt idx="24">
                  <c:v>1989.2192399999999</c:v>
                </c:pt>
                <c:pt idx="25">
                  <c:v>2009.1114324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075-4B5E-9DCA-6C205CF6D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728384"/>
        <c:axId val="203729920"/>
      </c:lineChart>
      <c:catAx>
        <c:axId val="203728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3729920"/>
        <c:crosses val="autoZero"/>
        <c:auto val="1"/>
        <c:lblAlgn val="ctr"/>
        <c:lblOffset val="100"/>
        <c:noMultiLvlLbl val="0"/>
      </c:catAx>
      <c:valAx>
        <c:axId val="2037299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 b="1">
                    <a:solidFill>
                      <a:srgbClr val="FF0000"/>
                    </a:solidFill>
                  </a:defRPr>
                </a:pPr>
                <a:r>
                  <a:rPr lang="en-US" sz="1100" b="1">
                    <a:solidFill>
                      <a:srgbClr val="FF0000"/>
                    </a:solidFill>
                  </a:rPr>
                  <a:t>UK M4</a:t>
                </a:r>
                <a:r>
                  <a:rPr lang="en-US" sz="1100" b="1" baseline="0">
                    <a:solidFill>
                      <a:srgbClr val="FF0000"/>
                    </a:solidFill>
                  </a:rPr>
                  <a:t> Net Lending by category relative to Gross Domestic Product </a:t>
                </a:r>
              </a:p>
              <a:p>
                <a:pPr>
                  <a:defRPr sz="1100" b="1">
                    <a:solidFill>
                      <a:srgbClr val="FF0000"/>
                    </a:solidFill>
                  </a:defRPr>
                </a:pPr>
                <a:r>
                  <a:rPr lang="en-US" sz="1100" b="1" baseline="0">
                    <a:solidFill>
                      <a:srgbClr val="FF0000"/>
                    </a:solidFill>
                  </a:rPr>
                  <a:t>(£ billions)</a:t>
                </a:r>
                <a:endParaRPr lang="en-US" sz="1100" b="1">
                  <a:solidFill>
                    <a:srgbClr val="FF0000"/>
                  </a:solidFill>
                </a:endParaRPr>
              </a:p>
            </c:rich>
          </c:tx>
          <c:overlay val="0"/>
        </c:title>
        <c:numFmt formatCode="&quot;£&quot;#,##0;[Red]&quot;£&quot;#,##0" sourceLinked="0"/>
        <c:majorTickMark val="out"/>
        <c:minorTickMark val="none"/>
        <c:tickLblPos val="nextTo"/>
        <c:txPr>
          <a:bodyPr/>
          <a:lstStyle/>
          <a:p>
            <a:pPr>
              <a:defRPr sz="1200" baseline="0">
                <a:solidFill>
                  <a:srgbClr val="FF0000"/>
                </a:solidFill>
              </a:defRPr>
            </a:pPr>
            <a:endParaRPr lang="en-US"/>
          </a:p>
        </c:txPr>
        <c:crossAx val="2037283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6584108804581242E-2"/>
          <c:y val="0.82245718418646541"/>
          <c:w val="0.96683178239083756"/>
          <c:h val="0.16367799778927114"/>
        </c:manualLayout>
      </c:layout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Lending to individuals and financial corporations relative to non-financial corporations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'Final Data'!$K$9</c:f>
              <c:strCache>
                <c:ptCount val="1"/>
                <c:pt idx="0">
                  <c:v>Lending to individuals relative to private non-financial businesses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'Final Data'!$J$10:$J$30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'Final Data'!$K$10:$K$30</c:f>
              <c:numCache>
                <c:formatCode>0</c:formatCode>
                <c:ptCount val="21"/>
                <c:pt idx="0">
                  <c:v>223.36511440257465</c:v>
                </c:pt>
                <c:pt idx="1">
                  <c:v>231.55652609722915</c:v>
                </c:pt>
                <c:pt idx="2">
                  <c:v>226.17626404494379</c:v>
                </c:pt>
                <c:pt idx="3">
                  <c:v>225.66395654168306</c:v>
                </c:pt>
                <c:pt idx="4">
                  <c:v>243.29759181931996</c:v>
                </c:pt>
                <c:pt idx="5">
                  <c:v>246.03251053582179</c:v>
                </c:pt>
                <c:pt idx="6">
                  <c:v>264.61916387768099</c:v>
                </c:pt>
                <c:pt idx="7">
                  <c:v>252.65628152442846</c:v>
                </c:pt>
                <c:pt idx="8">
                  <c:v>239.86358662388483</c:v>
                </c:pt>
                <c:pt idx="9">
                  <c:v>223.71898086288743</c:v>
                </c:pt>
                <c:pt idx="10">
                  <c:v>216.39957274451223</c:v>
                </c:pt>
                <c:pt idx="11">
                  <c:v>224.99606718513522</c:v>
                </c:pt>
                <c:pt idx="12">
                  <c:v>222.50050742370448</c:v>
                </c:pt>
                <c:pt idx="13">
                  <c:v>233.78453455159041</c:v>
                </c:pt>
                <c:pt idx="14">
                  <c:v>248.62818106487515</c:v>
                </c:pt>
                <c:pt idx="15">
                  <c:v>266.55730752830482</c:v>
                </c:pt>
                <c:pt idx="16">
                  <c:v>280.60750070063068</c:v>
                </c:pt>
                <c:pt idx="17">
                  <c:v>300.35412320193257</c:v>
                </c:pt>
                <c:pt idx="18">
                  <c:v>313.66415155319658</c:v>
                </c:pt>
                <c:pt idx="19">
                  <c:v>307.66902948867653</c:v>
                </c:pt>
                <c:pt idx="20">
                  <c:v>318.17047582572252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87-4BF2-8D11-393CC90A3759}"/>
            </c:ext>
          </c:extLst>
        </c:ser>
        <c:ser>
          <c:idx val="2"/>
          <c:order val="1"/>
          <c:tx>
            <c:strRef>
              <c:f>'Final Data'!$L$9</c:f>
              <c:strCache>
                <c:ptCount val="1"/>
                <c:pt idx="0">
                  <c:v>Lending to other financial institutions relative to lending to private non-financial businesses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'Final Data'!$J$10:$J$30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'Final Data'!$L$10:$L$30</c:f>
              <c:numCache>
                <c:formatCode>0</c:formatCode>
                <c:ptCount val="21"/>
                <c:pt idx="0">
                  <c:v>83.073334508119927</c:v>
                </c:pt>
                <c:pt idx="1">
                  <c:v>89.889113624973149</c:v>
                </c:pt>
                <c:pt idx="2">
                  <c:v>91.730241317671087</c:v>
                </c:pt>
                <c:pt idx="3">
                  <c:v>93.835579329849068</c:v>
                </c:pt>
                <c:pt idx="4">
                  <c:v>92.707961754481687</c:v>
                </c:pt>
                <c:pt idx="5">
                  <c:v>88.353243131911668</c:v>
                </c:pt>
                <c:pt idx="6">
                  <c:v>95.912941396595272</c:v>
                </c:pt>
                <c:pt idx="7">
                  <c:v>99.110679281747423</c:v>
                </c:pt>
                <c:pt idx="8">
                  <c:v>112.58948940037466</c:v>
                </c:pt>
                <c:pt idx="9">
                  <c:v>113.46526869189032</c:v>
                </c:pt>
                <c:pt idx="10">
                  <c:v>129.80551344415196</c:v>
                </c:pt>
                <c:pt idx="11">
                  <c:v>160.17875773679614</c:v>
                </c:pt>
                <c:pt idx="12">
                  <c:v>170.04227892602336</c:v>
                </c:pt>
                <c:pt idx="13">
                  <c:v>169.43424984871609</c:v>
                </c:pt>
                <c:pt idx="14">
                  <c:v>150.13995489254901</c:v>
                </c:pt>
                <c:pt idx="15">
                  <c:v>158.08694517518822</c:v>
                </c:pt>
                <c:pt idx="16">
                  <c:v>140.91659261140026</c:v>
                </c:pt>
                <c:pt idx="17">
                  <c:v>135.72876009463249</c:v>
                </c:pt>
                <c:pt idx="18">
                  <c:v>139.83989458898404</c:v>
                </c:pt>
                <c:pt idx="19">
                  <c:v>149.21115264519372</c:v>
                </c:pt>
                <c:pt idx="20">
                  <c:v>145.21131492938156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87-4BF2-8D11-393CC90A37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2243304"/>
        <c:axId val="582248224"/>
      </c:lineChart>
      <c:catAx>
        <c:axId val="582243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2248224"/>
        <c:crosses val="autoZero"/>
        <c:auto val="1"/>
        <c:lblAlgn val="ctr"/>
        <c:lblOffset val="100"/>
        <c:noMultiLvlLbl val="0"/>
      </c:catAx>
      <c:valAx>
        <c:axId val="582248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2243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GDP!$B$2</c:f>
              <c:strCache>
                <c:ptCount val="1"/>
                <c:pt idx="0">
                  <c:v>UK Gross Domestic Product at market prices</c:v>
                </c:pt>
              </c:strCache>
            </c:strRef>
          </c:tx>
          <c:marker>
            <c:symbol val="none"/>
          </c:marker>
          <c:cat>
            <c:numRef>
              <c:f>GDP!$A$3:$A$27</c:f>
              <c:numCache>
                <c:formatCode>General</c:formatCode>
                <c:ptCount val="25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</c:numCache>
            </c:numRef>
          </c:cat>
          <c:val>
            <c:numRef>
              <c:f>GDP!$B$3:$B$27</c:f>
              <c:numCache>
                <c:formatCode>"£"#,##0;[Red]"£"#,##0</c:formatCode>
                <c:ptCount val="25"/>
                <c:pt idx="0">
                  <c:v>758.44500000000005</c:v>
                </c:pt>
                <c:pt idx="1">
                  <c:v>797.08799999999997</c:v>
                </c:pt>
                <c:pt idx="2">
                  <c:v>836.64599999999996</c:v>
                </c:pt>
                <c:pt idx="3">
                  <c:v>892.9</c:v>
                </c:pt>
                <c:pt idx="4">
                  <c:v>938.85500000000002</c:v>
                </c:pt>
                <c:pt idx="5">
                  <c:v>980.30799999999999</c:v>
                </c:pt>
                <c:pt idx="6">
                  <c:v>1021.205</c:v>
                </c:pt>
                <c:pt idx="7">
                  <c:v>1080.8630000000001</c:v>
                </c:pt>
                <c:pt idx="8">
                  <c:v>1120.575</c:v>
                </c:pt>
                <c:pt idx="9">
                  <c:v>1172.652</c:v>
                </c:pt>
                <c:pt idx="10">
                  <c:v>1242.4490000000001</c:v>
                </c:pt>
                <c:pt idx="11">
                  <c:v>1304.874</c:v>
                </c:pt>
                <c:pt idx="12">
                  <c:v>1379.4570000000001</c:v>
                </c:pt>
                <c:pt idx="13">
                  <c:v>1455.644</c:v>
                </c:pt>
                <c:pt idx="14">
                  <c:v>1530.89</c:v>
                </c:pt>
                <c:pt idx="15">
                  <c:v>1564.252</c:v>
                </c:pt>
                <c:pt idx="16">
                  <c:v>1519.4590000000001</c:v>
                </c:pt>
                <c:pt idx="17">
                  <c:v>1572.4390000000001</c:v>
                </c:pt>
                <c:pt idx="18">
                  <c:v>1628.2739999999999</c:v>
                </c:pt>
                <c:pt idx="19">
                  <c:v>1675.0440000000001</c:v>
                </c:pt>
                <c:pt idx="20">
                  <c:v>1739.5630000000001</c:v>
                </c:pt>
                <c:pt idx="21">
                  <c:v>1844.2950000000001</c:v>
                </c:pt>
                <c:pt idx="22">
                  <c:v>1895.8389999999999</c:v>
                </c:pt>
                <c:pt idx="23">
                  <c:v>1969.5239999999999</c:v>
                </c:pt>
                <c:pt idx="24">
                  <c:v>2040.6510000000001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A9-437C-A8DA-60EB7C077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3880704"/>
        <c:axId val="204210560"/>
      </c:lineChart>
      <c:catAx>
        <c:axId val="203880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4210560"/>
        <c:crosses val="autoZero"/>
        <c:auto val="1"/>
        <c:lblAlgn val="ctr"/>
        <c:lblOffset val="100"/>
        <c:noMultiLvlLbl val="0"/>
      </c:catAx>
      <c:valAx>
        <c:axId val="2042105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£ billion</a:t>
                </a:r>
              </a:p>
            </c:rich>
          </c:tx>
          <c:overlay val="0"/>
        </c:title>
        <c:numFmt formatCode="&quot;£&quot;#,##0;[Red]&quot;£&quot;#,##0" sourceLinked="1"/>
        <c:majorTickMark val="out"/>
        <c:minorTickMark val="none"/>
        <c:tickLblPos val="nextTo"/>
        <c:crossAx val="20388070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161924</xdr:colOff>
      <xdr:row>4</xdr:row>
      <xdr:rowOff>19048</xdr:rowOff>
    </xdr:from>
    <xdr:to>
      <xdr:col>40</xdr:col>
      <xdr:colOff>209549</xdr:colOff>
      <xdr:row>36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2881122-7D2E-47F4-9CFC-16E0C7712E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9525</xdr:colOff>
      <xdr:row>38</xdr:row>
      <xdr:rowOff>57149</xdr:rowOff>
    </xdr:from>
    <xdr:to>
      <xdr:col>24</xdr:col>
      <xdr:colOff>561976</xdr:colOff>
      <xdr:row>66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9445BEE-BA0C-45E8-BDE7-C6C6FC1800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31</xdr:col>
      <xdr:colOff>481012</xdr:colOff>
      <xdr:row>39</xdr:row>
      <xdr:rowOff>119062</xdr:rowOff>
    </xdr:from>
    <xdr:to>
      <xdr:col>41</xdr:col>
      <xdr:colOff>223837</xdr:colOff>
      <xdr:row>54</xdr:row>
      <xdr:rowOff>4762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E08B397-53F2-4C9A-9AB4-4504D9C747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504824</xdr:colOff>
      <xdr:row>55</xdr:row>
      <xdr:rowOff>23811</xdr:rowOff>
    </xdr:from>
    <xdr:to>
      <xdr:col>41</xdr:col>
      <xdr:colOff>95249</xdr:colOff>
      <xdr:row>74</xdr:row>
      <xdr:rowOff>28574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81A8366-4777-4868-B258-29E969684E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380999</xdr:colOff>
      <xdr:row>35</xdr:row>
      <xdr:rowOff>566736</xdr:rowOff>
    </xdr:from>
    <xdr:to>
      <xdr:col>10</xdr:col>
      <xdr:colOff>1314450</xdr:colOff>
      <xdr:row>59</xdr:row>
      <xdr:rowOff>152400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B8358CE-E412-481E-8012-1A1E33D46F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200024</xdr:colOff>
      <xdr:row>5</xdr:row>
      <xdr:rowOff>4760</xdr:rowOff>
    </xdr:from>
    <xdr:to>
      <xdr:col>20</xdr:col>
      <xdr:colOff>47625</xdr:colOff>
      <xdr:row>25</xdr:row>
      <xdr:rowOff>114299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9C8156-8115-4A3E-BFB7-174ACADE92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419100</xdr:colOff>
      <xdr:row>3</xdr:row>
      <xdr:rowOff>247650</xdr:rowOff>
    </xdr:from>
    <xdr:to>
      <xdr:col>27</xdr:col>
      <xdr:colOff>381000</xdr:colOff>
      <xdr:row>26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B52E7FE-CDC4-4DE6-AAA1-5C44334A49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514349</xdr:colOff>
      <xdr:row>2</xdr:row>
      <xdr:rowOff>204786</xdr:rowOff>
    </xdr:from>
    <xdr:to>
      <xdr:col>19</xdr:col>
      <xdr:colOff>104774</xdr:colOff>
      <xdr:row>21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3DF297C-711F-4B2F-800C-7A0DAF7331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19050</xdr:colOff>
      <xdr:row>3</xdr:row>
      <xdr:rowOff>9524</xdr:rowOff>
    </xdr:from>
    <xdr:to>
      <xdr:col>29</xdr:col>
      <xdr:colOff>457200</xdr:colOff>
      <xdr:row>29</xdr:row>
      <xdr:rowOff>142874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552449</xdr:colOff>
      <xdr:row>32</xdr:row>
      <xdr:rowOff>152399</xdr:rowOff>
    </xdr:from>
    <xdr:to>
      <xdr:col>29</xdr:col>
      <xdr:colOff>581024</xdr:colOff>
      <xdr:row>60</xdr:row>
      <xdr:rowOff>28574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4D41BD5-A083-40CB-96BB-E92DB74FE6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76199</xdr:colOff>
      <xdr:row>1</xdr:row>
      <xdr:rowOff>381000</xdr:rowOff>
    </xdr:from>
    <xdr:to>
      <xdr:col>22</xdr:col>
      <xdr:colOff>114300</xdr:colOff>
      <xdr:row>22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161926</xdr:colOff>
      <xdr:row>1</xdr:row>
      <xdr:rowOff>1138236</xdr:rowOff>
    </xdr:from>
    <xdr:to>
      <xdr:col>30</xdr:col>
      <xdr:colOff>276226</xdr:colOff>
      <xdr:row>30</xdr:row>
      <xdr:rowOff>123824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131DB8A-D7EC-4214-8117-B071208C28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</xdr:col>
      <xdr:colOff>114300</xdr:colOff>
      <xdr:row>16</xdr:row>
      <xdr:rowOff>47625</xdr:rowOff>
    </xdr:from>
    <xdr:to>
      <xdr:col>29</xdr:col>
      <xdr:colOff>418408</xdr:colOff>
      <xdr:row>18</xdr:row>
      <xdr:rowOff>853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DA7EBF8-FA4A-48B6-94B7-225739A06534}"/>
            </a:ext>
          </a:extLst>
        </xdr:cNvPr>
        <xdr:cNvSpPr txBox="1"/>
      </xdr:nvSpPr>
      <xdr:spPr>
        <a:xfrm>
          <a:off x="29946600" y="4324350"/>
          <a:ext cx="1523308" cy="3342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600"/>
            <a:t>Bank deposits</a:t>
          </a:r>
        </a:p>
      </xdr:txBody>
    </xdr:sp>
    <xdr:clientData/>
  </xdr:twoCellAnchor>
  <xdr:twoCellAnchor>
    <xdr:from>
      <xdr:col>27</xdr:col>
      <xdr:colOff>85725</xdr:colOff>
      <xdr:row>21</xdr:row>
      <xdr:rowOff>66675</xdr:rowOff>
    </xdr:from>
    <xdr:to>
      <xdr:col>30</xdr:col>
      <xdr:colOff>251257</xdr:colOff>
      <xdr:row>22</xdr:row>
      <xdr:rowOff>98993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FDDD63CF-5327-46A3-A63C-2EEB08AD2BC4}"/>
            </a:ext>
          </a:extLst>
        </xdr:cNvPr>
        <xdr:cNvSpPr txBox="1"/>
      </xdr:nvSpPr>
      <xdr:spPr>
        <a:xfrm>
          <a:off x="29918025" y="5295900"/>
          <a:ext cx="1994332" cy="222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Notes and coins in circulation</a:t>
          </a:r>
        </a:p>
      </xdr:txBody>
    </xdr:sp>
    <xdr:clientData/>
  </xdr:twoCellAnchor>
  <xdr:twoCellAnchor>
    <xdr:from>
      <xdr:col>19</xdr:col>
      <xdr:colOff>142874</xdr:colOff>
      <xdr:row>32</xdr:row>
      <xdr:rowOff>14287</xdr:rowOff>
    </xdr:from>
    <xdr:to>
      <xdr:col>30</xdr:col>
      <xdr:colOff>285749</xdr:colOff>
      <xdr:row>55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537BE85-8EBC-442F-84A4-9DF592C94A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0</xdr:colOff>
      <xdr:row>2</xdr:row>
      <xdr:rowOff>0</xdr:rowOff>
    </xdr:from>
    <xdr:to>
      <xdr:col>43</xdr:col>
      <xdr:colOff>114300</xdr:colOff>
      <xdr:row>31</xdr:row>
      <xdr:rowOff>14288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75D84EB-1548-4902-A722-AE0FC2761F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333375</xdr:colOff>
      <xdr:row>14</xdr:row>
      <xdr:rowOff>9525</xdr:rowOff>
    </xdr:from>
    <xdr:to>
      <xdr:col>43</xdr:col>
      <xdr:colOff>27883</xdr:colOff>
      <xdr:row>15</xdr:row>
      <xdr:rowOff>153253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41661C55-B9DF-40C4-BB3A-1EC6CEF6C910}"/>
            </a:ext>
          </a:extLst>
        </xdr:cNvPr>
        <xdr:cNvSpPr txBox="1"/>
      </xdr:nvSpPr>
      <xdr:spPr>
        <a:xfrm>
          <a:off x="40119300" y="4171950"/>
          <a:ext cx="1523308" cy="3342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600"/>
            <a:t>Bank deposits</a:t>
          </a:r>
        </a:p>
      </xdr:txBody>
    </xdr:sp>
    <xdr:clientData/>
  </xdr:twoCellAnchor>
  <xdr:twoCellAnchor>
    <xdr:from>
      <xdr:col>39</xdr:col>
      <xdr:colOff>542925</xdr:colOff>
      <xdr:row>19</xdr:row>
      <xdr:rowOff>114300</xdr:rowOff>
    </xdr:from>
    <xdr:to>
      <xdr:col>43</xdr:col>
      <xdr:colOff>98857</xdr:colOff>
      <xdr:row>20</xdr:row>
      <xdr:rowOff>146618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280771AB-CEF9-45BA-87AF-8ED23306658C}"/>
            </a:ext>
          </a:extLst>
        </xdr:cNvPr>
        <xdr:cNvSpPr txBox="1"/>
      </xdr:nvSpPr>
      <xdr:spPr>
        <a:xfrm>
          <a:off x="42005250" y="5229225"/>
          <a:ext cx="1994332" cy="222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Notes and coins in circulation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228599</xdr:colOff>
      <xdr:row>28</xdr:row>
      <xdr:rowOff>95250</xdr:rowOff>
    </xdr:from>
    <xdr:to>
      <xdr:col>14</xdr:col>
      <xdr:colOff>542924</xdr:colOff>
      <xdr:row>45</xdr:row>
      <xdr:rowOff>171449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581025</xdr:colOff>
      <xdr:row>2</xdr:row>
      <xdr:rowOff>347662</xdr:rowOff>
    </xdr:from>
    <xdr:to>
      <xdr:col>10</xdr:col>
      <xdr:colOff>276225</xdr:colOff>
      <xdr:row>17</xdr:row>
      <xdr:rowOff>42862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5EDBCD5-B252-46EB-BB0D-2A3837AB58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13</xdr:row>
      <xdr:rowOff>19050</xdr:rowOff>
    </xdr:from>
    <xdr:to>
      <xdr:col>20</xdr:col>
      <xdr:colOff>514350</xdr:colOff>
      <xdr:row>45</xdr:row>
      <xdr:rowOff>142876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428624</xdr:colOff>
      <xdr:row>84</xdr:row>
      <xdr:rowOff>119062</xdr:rowOff>
    </xdr:from>
    <xdr:to>
      <xdr:col>13</xdr:col>
      <xdr:colOff>19049</xdr:colOff>
      <xdr:row>103</xdr:row>
      <xdr:rowOff>19050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E602E5B0-4F73-4D67-93E4-96731206C6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590550</xdr:colOff>
      <xdr:row>3</xdr:row>
      <xdr:rowOff>4761</xdr:rowOff>
    </xdr:from>
    <xdr:to>
      <xdr:col>37</xdr:col>
      <xdr:colOff>19050</xdr:colOff>
      <xdr:row>22</xdr:row>
      <xdr:rowOff>28574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EFB1028-6AC8-4154-A566-131E1C3780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27</xdr:col>
      <xdr:colOff>0</xdr:colOff>
      <xdr:row>26</xdr:row>
      <xdr:rowOff>4761</xdr:rowOff>
    </xdr:from>
    <xdr:to>
      <xdr:col>38</xdr:col>
      <xdr:colOff>114300</xdr:colOff>
      <xdr:row>46</xdr:row>
      <xdr:rowOff>180974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8CC6B03-6AED-4B39-92FF-0E9F6AF30F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600074</xdr:colOff>
      <xdr:row>51</xdr:row>
      <xdr:rowOff>14286</xdr:rowOff>
    </xdr:from>
    <xdr:to>
      <xdr:col>38</xdr:col>
      <xdr:colOff>276225</xdr:colOff>
      <xdr:row>76</xdr:row>
      <xdr:rowOff>133349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B99E61C-F053-47AA-AB84-131C701F90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180974</xdr:rowOff>
    </xdr:from>
    <xdr:to>
      <xdr:col>33</xdr:col>
      <xdr:colOff>304800</xdr:colOff>
      <xdr:row>39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600073</xdr:colOff>
      <xdr:row>0</xdr:row>
      <xdr:rowOff>447672</xdr:rowOff>
    </xdr:from>
    <xdr:to>
      <xdr:col>18</xdr:col>
      <xdr:colOff>85725</xdr:colOff>
      <xdr:row>35</xdr:row>
      <xdr:rowOff>171449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E17FE33-D7DD-4A3C-93D8-C2AE4A0905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ons.gov.uk/economy/inflationandpriceindices/timeseries/dobp/mm23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ons.gov.uk/economy/grossdomesticproductgdp/timeseries/ybha/qna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hyperlink" Target="http://www.bankofengland.co.uk/archive/Documents/historicpubs/qb/1992/qb92q4382398.pdf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ons.gov.uk/economy/grossdomesticproductgdp/compendium/unitedkingdomnationalaccountsthebluebook/2017/uknationalaccountsthebluebook201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mfsd/iadb/index.asp?Travel=NIxSUx&amp;From=Template&amp;EC=LPMBC58&amp;G0Xtop.x=1&amp;G0Xtop.y=1" TargetMode="External"/><Relationship Id="rId3" Type="http://schemas.openxmlformats.org/officeDocument/2006/relationships/hyperlink" Target="http://www.bankofengland.co.uk/mfsd/iadb/index.asp?Travel=NIxSUx&amp;From=Template&amp;EC=LPMZ5MS&amp;G0Xtop.x=1&amp;G0Xtop.y=1" TargetMode="External"/><Relationship Id="rId7" Type="http://schemas.openxmlformats.org/officeDocument/2006/relationships/hyperlink" Target="http://www.bankofengland.co.uk/mfsd/iadb/index.asp?Travel=NIxSUx&amp;From=Template&amp;EC=LPMBC54&amp;G0Xtop.x=1&amp;G0Xtop.y=1" TargetMode="External"/><Relationship Id="rId2" Type="http://schemas.openxmlformats.org/officeDocument/2006/relationships/hyperlink" Target="http://www.bankofengland.co.uk/mfsd/iadb/index.asp?Travel=NIxSUx&amp;From=Template&amp;EC=LPMZ5MO&amp;G0Xtop.x=1&amp;G0Xtop.y=1" TargetMode="External"/><Relationship Id="rId1" Type="http://schemas.openxmlformats.org/officeDocument/2006/relationships/hyperlink" Target="http://www.bankofengland.co.uk/mfsd/iadb/index.asp?Travel=NIxSUx&amp;From=Template&amp;EC=LPMBC56&amp;G0Xtop.x=1&amp;G0Xtop.y=1" TargetMode="External"/><Relationship Id="rId6" Type="http://schemas.openxmlformats.org/officeDocument/2006/relationships/hyperlink" Target="http://www.bankofengland.co.uk/mfsd/iadb/index.asp?Travel=NIxSUx&amp;From=Template&amp;EC=LPMBC53&amp;G0Xtop.x=1&amp;G0Xtop.y=1" TargetMode="External"/><Relationship Id="rId5" Type="http://schemas.openxmlformats.org/officeDocument/2006/relationships/hyperlink" Target="http://www.bankofengland.co.uk/mfsd/iadb/index.asp?Travel=NIxSUx&amp;From=Template&amp;EC=LPMBC55&amp;G0Xtop.x=1&amp;G0Xtop.y=1" TargetMode="External"/><Relationship Id="rId4" Type="http://schemas.openxmlformats.org/officeDocument/2006/relationships/hyperlink" Target="http://www.bankofengland.co.uk/mfsd/iadb/index.asp?Travel=NIxSUx&amp;From=Template&amp;EC=LPMBC57&amp;G0Xtop.x=1&amp;G0Xtop.y=1" TargetMode="External"/><Relationship Id="rId9" Type="http://schemas.openxmlformats.org/officeDocument/2006/relationships/hyperlink" Target="http://www.bankofengland.co.uk/mfsd/iadb/index.asp?Travel=NIxSUx&amp;From=Template&amp;EC=LPMBC44&amp;G0Xtop.x=1&amp;G0Xtop.y=1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mfsd/iadb/index.asp?Travel=NIxSUx&amp;From=Template&amp;EC=LPMVTXK&amp;G0Xtop.x=1&amp;G0Xtop.y=1" TargetMode="External"/><Relationship Id="rId2" Type="http://schemas.openxmlformats.org/officeDocument/2006/relationships/hyperlink" Target="http://www.bankofengland.co.uk/mfsd/iadb/index.asp?Travel=NIxSUx&amp;From=Template&amp;EC=LPMBZ2M&amp;G0Xtop.x=1&amp;G0Xtop.y=1" TargetMode="External"/><Relationship Id="rId1" Type="http://schemas.openxmlformats.org/officeDocument/2006/relationships/hyperlink" Target="http://www.bankofengland.co.uk/mfsd/iadb/index.asp?Travel=NIxSUx&amp;From=Template&amp;EC=LPMB3RE&amp;G0Xtop.x=1&amp;G0Xtop.y=1" TargetMode="External"/><Relationship Id="rId5" Type="http://schemas.openxmlformats.org/officeDocument/2006/relationships/hyperlink" Target="http://www.bankofengland.co.uk/boeapps/iadb/fromshowcolumns.asp?Travel=NIxSCx&amp;ShadowPage=1&amp;SearchText=vzri&amp;SearchExclude=&amp;SearchTextFields=TC&amp;Thes=&amp;SearchType=&amp;Cats=&amp;ActualResNumPerPage=&amp;TotalNumResults=2&amp;XNotes=Y&amp;C=1IA&amp;ShowData.x=46&amp;ShowData.y=4&amp;XNotes2=" TargetMode="External"/><Relationship Id="rId4" Type="http://schemas.openxmlformats.org/officeDocument/2006/relationships/hyperlink" Target="http://www.bankofengland.co.uk/mfsd/iadb/index.asp?Travel=NIxSUx&amp;From=Template&amp;EC=LPMBI2O&amp;G0Xtop.x=1&amp;G0Xtop.y=1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bankofengland.co.uk/boeapps/iadb/index.asp?Travel=NIxSUx&amp;From=Template&amp;EC=YWWB9R9&amp;G0Xtop.x=1&amp;G0Xtop.y=1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www.ons.gov.uk/peoplepopulationandcommunity/housing/bulletins/housingaffordabilityinenglandandwales/1997to2016" TargetMode="External"/><Relationship Id="rId1" Type="http://schemas.openxmlformats.org/officeDocument/2006/relationships/hyperlink" Target="http://www.ons.gov.uk/economy/inflationandpriceindices/datasets/housepriceindexannualtables2039" TargetMode="External"/><Relationship Id="rId4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7"/>
  <sheetViews>
    <sheetView workbookViewId="0">
      <selection activeCell="U71" sqref="U71"/>
    </sheetView>
  </sheetViews>
  <sheetFormatPr defaultRowHeight="15" x14ac:dyDescent="0.25"/>
  <cols>
    <col min="1" max="1" width="14.28515625" customWidth="1"/>
    <col min="2" max="2" width="22.42578125" customWidth="1"/>
    <col min="3" max="3" width="20.42578125" customWidth="1"/>
    <col min="4" max="4" width="14.28515625" customWidth="1"/>
    <col min="5" max="5" width="22.28515625" customWidth="1"/>
    <col min="6" max="6" width="24.5703125" customWidth="1"/>
    <col min="7" max="7" width="18.28515625" customWidth="1"/>
    <col min="8" max="8" width="15.85546875" customWidth="1"/>
    <col min="9" max="9" width="15.7109375" customWidth="1"/>
    <col min="11" max="11" width="31" customWidth="1"/>
    <col min="12" max="12" width="32.42578125" customWidth="1"/>
    <col min="15" max="15" width="19.7109375" customWidth="1"/>
    <col min="16" max="16" width="9.140625" style="140" customWidth="1"/>
    <col min="17" max="17" width="13.28515625" customWidth="1"/>
    <col min="18" max="18" width="15.140625" customWidth="1"/>
    <col min="20" max="20" width="28.140625" customWidth="1"/>
    <col min="22" max="22" width="21.85546875" customWidth="1"/>
    <col min="24" max="24" width="13.85546875" customWidth="1"/>
  </cols>
  <sheetData>
    <row r="1" spans="1:24" ht="15.75" x14ac:dyDescent="0.25">
      <c r="A1" s="22"/>
    </row>
    <row r="2" spans="1:24" ht="47.25" x14ac:dyDescent="0.25">
      <c r="A2" s="22" t="s">
        <v>47</v>
      </c>
      <c r="B2" s="194" t="s">
        <v>48</v>
      </c>
      <c r="C2" s="194"/>
      <c r="D2" s="194"/>
      <c r="E2" s="194"/>
      <c r="F2" s="24" t="s">
        <v>7</v>
      </c>
      <c r="G2" s="24" t="s">
        <v>55</v>
      </c>
      <c r="H2" s="24" t="s">
        <v>437</v>
      </c>
    </row>
    <row r="3" spans="1:24" ht="38.25" customHeight="1" x14ac:dyDescent="0.25">
      <c r="A3" s="22"/>
      <c r="B3" s="196" t="s">
        <v>458</v>
      </c>
      <c r="C3" s="196"/>
      <c r="D3" s="122"/>
      <c r="E3" s="194" t="s">
        <v>459</v>
      </c>
      <c r="F3" s="194"/>
      <c r="G3" s="194"/>
      <c r="H3" s="24"/>
    </row>
    <row r="4" spans="1:24" ht="45" customHeight="1" x14ac:dyDescent="0.25">
      <c r="A4" s="23" t="s">
        <v>47</v>
      </c>
      <c r="B4" s="195" t="s">
        <v>8</v>
      </c>
      <c r="C4" s="195"/>
      <c r="D4" s="195"/>
    </row>
    <row r="5" spans="1:24" ht="60" x14ac:dyDescent="0.25">
      <c r="B5" s="23" t="s">
        <v>50</v>
      </c>
      <c r="C5" s="23" t="s">
        <v>457</v>
      </c>
      <c r="D5" s="23" t="s">
        <v>461</v>
      </c>
      <c r="E5" s="25" t="s">
        <v>49</v>
      </c>
      <c r="F5" s="24" t="s">
        <v>53</v>
      </c>
      <c r="G5" s="24" t="s">
        <v>54</v>
      </c>
      <c r="H5" s="24" t="str">
        <f>$H$2</f>
        <v>GDP at market prices (current prices)</v>
      </c>
      <c r="I5" s="20" t="s">
        <v>395</v>
      </c>
      <c r="M5" s="20"/>
      <c r="N5" s="20"/>
      <c r="O5" s="20"/>
      <c r="P5" s="20"/>
      <c r="Q5" s="20"/>
    </row>
    <row r="6" spans="1:24" x14ac:dyDescent="0.25">
      <c r="A6" s="36">
        <v>1993</v>
      </c>
      <c r="B6" s="123">
        <f>+'Total Lending'!B5/1000</f>
        <v>345.81900000000002</v>
      </c>
      <c r="C6" s="123">
        <f>+'Total Lending'!C5/1000</f>
        <v>51.805</v>
      </c>
      <c r="D6" s="123">
        <f>+'Total Lending'!E5/1000</f>
        <v>0.53300000000000003</v>
      </c>
      <c r="E6" s="21"/>
      <c r="F6" s="21"/>
      <c r="G6" s="21"/>
      <c r="H6" s="19">
        <f>+GDP!B3</f>
        <v>758.44500000000005</v>
      </c>
      <c r="I6" s="37">
        <f>+B6/H6</f>
        <v>0.45595791388960305</v>
      </c>
      <c r="J6" s="36"/>
    </row>
    <row r="7" spans="1:24" x14ac:dyDescent="0.25">
      <c r="A7" s="36">
        <v>1994</v>
      </c>
      <c r="B7" s="123">
        <f>+'Total Lending'!B17/1000</f>
        <v>362.959</v>
      </c>
      <c r="C7" s="123">
        <f>+'Total Lending'!C17/1000</f>
        <v>54.639000000000003</v>
      </c>
      <c r="D7" s="123">
        <f>+'Total Lending'!E17/1000</f>
        <v>0.88200000000000001</v>
      </c>
      <c r="E7" s="21"/>
      <c r="F7" s="21"/>
      <c r="G7" s="21"/>
      <c r="H7" s="19">
        <f>+GDP!B4</f>
        <v>797.08799999999997</v>
      </c>
      <c r="J7" s="36"/>
    </row>
    <row r="8" spans="1:24" x14ac:dyDescent="0.25">
      <c r="A8" s="36">
        <v>1995</v>
      </c>
      <c r="B8" s="123">
        <f>+'Total Lending'!B29/1000</f>
        <v>379.39600000000002</v>
      </c>
      <c r="C8" s="123">
        <f>+'Total Lending'!C29/1000</f>
        <v>63.58</v>
      </c>
      <c r="D8" s="123">
        <f>+'Total Lending'!E29/1000</f>
        <v>1.375</v>
      </c>
      <c r="E8" s="21"/>
      <c r="F8" s="21"/>
      <c r="G8" s="21"/>
      <c r="H8" s="19">
        <f>+GDP!B5</f>
        <v>836.64599999999996</v>
      </c>
      <c r="J8" s="36"/>
    </row>
    <row r="9" spans="1:24" x14ac:dyDescent="0.25">
      <c r="A9" s="36">
        <v>1996</v>
      </c>
      <c r="B9" s="123">
        <f>+'Total Lending'!B41/1000</f>
        <v>393.92099999999999</v>
      </c>
      <c r="C9" s="123">
        <f>+'Total Lending'!C41/1000</f>
        <v>71.510000000000005</v>
      </c>
      <c r="D9" s="123">
        <f>+'Total Lending'!E41/1000</f>
        <v>2.097</v>
      </c>
      <c r="E9" s="21"/>
      <c r="F9" s="21"/>
      <c r="G9" s="21"/>
      <c r="H9" s="19">
        <f>+GDP!B6</f>
        <v>892.9</v>
      </c>
      <c r="J9" s="36"/>
    </row>
    <row r="10" spans="1:24" ht="60" x14ac:dyDescent="0.25">
      <c r="A10" s="36">
        <v>1997</v>
      </c>
      <c r="B10" s="123">
        <f>+'Total Lending'!B53/1000</f>
        <v>414.49900000000002</v>
      </c>
      <c r="C10" s="123">
        <f>+'Total Lending'!C53/1000</f>
        <v>82.162000000000006</v>
      </c>
      <c r="D10" s="123">
        <f>+'Total Lending'!E53/1000</f>
        <v>2.9529999999999998</v>
      </c>
      <c r="E10" s="21"/>
      <c r="F10" s="21"/>
      <c r="G10" s="21"/>
      <c r="H10" s="19">
        <f>+GDP!B7</f>
        <v>938.85500000000002</v>
      </c>
      <c r="J10" s="20" t="s">
        <v>61</v>
      </c>
      <c r="K10" s="20" t="s">
        <v>442</v>
      </c>
      <c r="L10" s="20" t="s">
        <v>441</v>
      </c>
      <c r="O10" s="20" t="s">
        <v>501</v>
      </c>
      <c r="P10" s="20" t="s">
        <v>503</v>
      </c>
      <c r="Q10" s="20" t="s">
        <v>502</v>
      </c>
      <c r="T10" s="20" t="s">
        <v>510</v>
      </c>
      <c r="V10" s="20" t="s">
        <v>511</v>
      </c>
      <c r="X10" s="20" t="s">
        <v>509</v>
      </c>
    </row>
    <row r="11" spans="1:24" x14ac:dyDescent="0.25">
      <c r="A11" s="36">
        <v>1998</v>
      </c>
      <c r="B11" s="123">
        <f>+'Total Lending'!B65/1000</f>
        <v>434.654</v>
      </c>
      <c r="C11" s="123">
        <f>+'Total Lending'!C65/1000</f>
        <v>95.102999999999994</v>
      </c>
      <c r="D11" s="123">
        <f>+'Total Lending'!E65/1000</f>
        <v>3.871</v>
      </c>
      <c r="E11" s="21">
        <f>+'Bof E Stats'!R77/1000</f>
        <v>26.684000000000001</v>
      </c>
      <c r="F11" s="21">
        <f>+'Bof E Stats'!J77/1000</f>
        <v>188.958</v>
      </c>
      <c r="G11" s="21">
        <f>+'Bof E Stats'!D77/1000</f>
        <v>179.14099999999999</v>
      </c>
      <c r="H11" s="19">
        <f>+GDP!B8</f>
        <v>980.30799999999999</v>
      </c>
      <c r="J11" s="36">
        <v>1998</v>
      </c>
      <c r="K11" s="117">
        <f>+((B11+C11+D11)/(E11+F11))*100</f>
        <v>247.46014227284107</v>
      </c>
      <c r="L11" s="117">
        <f>+(G11/(E11+F11))*100</f>
        <v>83.073334508119927</v>
      </c>
      <c r="N11" s="36">
        <v>1998</v>
      </c>
      <c r="O11" s="21">
        <f>(SUM(B11:G11)-D11)</f>
        <v>924.53999999999985</v>
      </c>
      <c r="P11" s="21"/>
      <c r="Q11" s="19">
        <f>+'Money Supply'!C4/1000</f>
        <v>708.01499999999999</v>
      </c>
      <c r="X11" s="21"/>
    </row>
    <row r="12" spans="1:24" x14ac:dyDescent="0.25">
      <c r="A12" s="36">
        <v>1999</v>
      </c>
      <c r="B12" s="123">
        <f>+'Total Lending'!B77/1000</f>
        <v>465.00099999999998</v>
      </c>
      <c r="C12" s="123">
        <f>+'Total Lending'!C77/1000</f>
        <v>108.616</v>
      </c>
      <c r="D12" s="123">
        <f>+'Total Lending'!E77/1000</f>
        <v>4.9969999999999999</v>
      </c>
      <c r="E12" s="21">
        <f>+'Bof E Stats'!R89/1000</f>
        <v>28.114999999999998</v>
      </c>
      <c r="F12" s="21">
        <f>+'Bof E Stats'!J89/1000</f>
        <v>195.357</v>
      </c>
      <c r="G12" s="21">
        <f>+'Bof E Stats'!D89/1000</f>
        <v>200.87700000000001</v>
      </c>
      <c r="H12" s="19">
        <f>+GDP!B9</f>
        <v>1021.205</v>
      </c>
      <c r="J12" s="36">
        <v>1999</v>
      </c>
      <c r="K12" s="117">
        <f t="shared" ref="K12:K30" si="0">+((B12+C12+D12)/(E12+F12))*100</f>
        <v>258.92013317104602</v>
      </c>
      <c r="L12" s="117">
        <f t="shared" ref="L12:L30" si="1">+(G12/(E12+F12))*100</f>
        <v>89.889113624973149</v>
      </c>
      <c r="N12" s="36">
        <v>1999</v>
      </c>
      <c r="O12" s="21">
        <f>(SUM(B12:G12)-D12)</f>
        <v>997.96600000000001</v>
      </c>
      <c r="P12" s="21">
        <f>+O12-O11</f>
        <v>73.426000000000158</v>
      </c>
      <c r="Q12" s="19">
        <f>+'Money Supply'!C8/1000</f>
        <v>771.15200000000004</v>
      </c>
      <c r="R12" s="37">
        <f>+((P12-D12)/Q12)</f>
        <v>8.8736072784613346E-2</v>
      </c>
      <c r="S12" s="36">
        <v>1999</v>
      </c>
      <c r="T12" s="153">
        <f>+R12</f>
        <v>8.8736072784613346E-2</v>
      </c>
      <c r="U12" s="36">
        <v>1999</v>
      </c>
      <c r="V12" s="152">
        <f t="shared" ref="V12:V30" si="2">+((O12-O11)/O11)*100</f>
        <v>7.9418954290782633</v>
      </c>
      <c r="X12" s="21">
        <f>+((P12-D12)-'Money Supply'!N5)</f>
        <v>38.603000000000137</v>
      </c>
    </row>
    <row r="13" spans="1:24" x14ac:dyDescent="0.25">
      <c r="A13" s="36">
        <v>2000</v>
      </c>
      <c r="B13" s="123">
        <f>+'Total Lending'!B89/1000</f>
        <v>505.41199999999998</v>
      </c>
      <c r="C13" s="123">
        <f>+'Total Lending'!C89/1000</f>
        <v>121.851</v>
      </c>
      <c r="D13" s="123">
        <f>+'Total Lending'!E89/1000</f>
        <v>6.4980000000000002</v>
      </c>
      <c r="E13" s="21">
        <f>+'Bof E Stats'!R101/1000</f>
        <v>31.72</v>
      </c>
      <c r="F13" s="21">
        <f>+'Bof E Stats'!J101/1000</f>
        <v>218.904</v>
      </c>
      <c r="G13" s="21">
        <f>+'Bof E Stats'!D101/1000</f>
        <v>229.898</v>
      </c>
      <c r="H13" s="19">
        <f>+GDP!B10</f>
        <v>1080.8630000000001</v>
      </c>
      <c r="J13" s="36">
        <v>2000</v>
      </c>
      <c r="K13" s="117">
        <f t="shared" si="0"/>
        <v>252.87322842185901</v>
      </c>
      <c r="L13" s="117">
        <f t="shared" si="1"/>
        <v>91.730241317671087</v>
      </c>
      <c r="N13" s="36">
        <v>2000</v>
      </c>
      <c r="O13" s="21">
        <f t="shared" ref="O13:O31" si="3">(SUM(B13:G13)-D13)</f>
        <v>1107.7849999999999</v>
      </c>
      <c r="P13" s="21">
        <f t="shared" ref="P13:P31" si="4">+O13-O12</f>
        <v>109.81899999999985</v>
      </c>
      <c r="Q13" s="19">
        <f>+'Money Supply'!C12/1000</f>
        <v>803.54200000000003</v>
      </c>
      <c r="R13" s="37">
        <f t="shared" ref="R13:R31" si="5">+((P13-D13)/Q13)</f>
        <v>0.12858195340131548</v>
      </c>
      <c r="S13" s="36">
        <v>2000</v>
      </c>
      <c r="T13" s="153">
        <f t="shared" ref="T13:T31" si="6">+R13</f>
        <v>0.12858195340131548</v>
      </c>
      <c r="U13" s="36">
        <v>2000</v>
      </c>
      <c r="V13" s="152">
        <f t="shared" si="2"/>
        <v>11.004282711034229</v>
      </c>
      <c r="X13" s="21">
        <f>+((P13-D13)-'Money Supply'!N6)</f>
        <v>41.028999999999812</v>
      </c>
    </row>
    <row r="14" spans="1:24" x14ac:dyDescent="0.25">
      <c r="A14" s="36">
        <v>2001</v>
      </c>
      <c r="B14" s="123">
        <f>+'Total Lending'!B101/1000</f>
        <v>548.72400000000005</v>
      </c>
      <c r="C14" s="123">
        <f>+'Total Lending'!C101/1000</f>
        <v>132.93100000000001</v>
      </c>
      <c r="D14" s="123">
        <f>+'Total Lending'!E101/1000</f>
        <v>8.51</v>
      </c>
      <c r="E14" s="21">
        <f>+'Bof E Stats'!R113/1000</f>
        <v>35.935000000000002</v>
      </c>
      <c r="F14" s="21">
        <f>+'Bof E Stats'!J113/1000</f>
        <v>240.928</v>
      </c>
      <c r="G14" s="21">
        <f>+'Bof E Stats'!D113/1000</f>
        <v>259.79599999999999</v>
      </c>
      <c r="H14" s="19">
        <f>+GDP!B11</f>
        <v>1120.575</v>
      </c>
      <c r="J14" s="36">
        <v>2001</v>
      </c>
      <c r="K14" s="117">
        <f t="shared" si="0"/>
        <v>249.28032998269907</v>
      </c>
      <c r="L14" s="117">
        <f t="shared" si="1"/>
        <v>93.835579329849068</v>
      </c>
      <c r="N14" s="36">
        <v>2001</v>
      </c>
      <c r="O14" s="21">
        <f t="shared" si="3"/>
        <v>1218.3140000000001</v>
      </c>
      <c r="P14" s="21">
        <f t="shared" si="4"/>
        <v>110.52900000000022</v>
      </c>
      <c r="Q14" s="19">
        <f>+'Money Supply'!C16/1000</f>
        <v>867.73900000000003</v>
      </c>
      <c r="R14" s="37">
        <f t="shared" si="5"/>
        <v>0.11756876203558929</v>
      </c>
      <c r="S14" s="36">
        <v>2001</v>
      </c>
      <c r="T14" s="153">
        <f t="shared" si="6"/>
        <v>0.11756876203558929</v>
      </c>
      <c r="U14" s="36">
        <v>2001</v>
      </c>
      <c r="V14" s="152">
        <f t="shared" si="2"/>
        <v>9.977477579133156</v>
      </c>
      <c r="X14" s="21">
        <f>+((P14-D14)-'Money Supply'!N7)</f>
        <v>51.017000000000266</v>
      </c>
    </row>
    <row r="15" spans="1:24" x14ac:dyDescent="0.25">
      <c r="A15" s="36">
        <v>2002</v>
      </c>
      <c r="B15" s="123">
        <f>+'Total Lending'!B113/1000</f>
        <v>611.76900000000001</v>
      </c>
      <c r="C15" s="123">
        <f>+'Total Lending'!C113/1000</f>
        <v>147.34100000000001</v>
      </c>
      <c r="D15" s="123">
        <f>+'Total Lending'!E113/1000</f>
        <v>10.653</v>
      </c>
      <c r="E15" s="21">
        <f>+'Bof E Stats'!R125/1000</f>
        <v>39.692999999999998</v>
      </c>
      <c r="F15" s="21">
        <f>+'Bof E Stats'!J125/1000</f>
        <v>246.249</v>
      </c>
      <c r="G15" s="21">
        <f>+'Bof E Stats'!D125/1000</f>
        <v>265.09100000000001</v>
      </c>
      <c r="H15" s="19">
        <f>+GDP!B12</f>
        <v>1172.652</v>
      </c>
      <c r="J15" s="36">
        <v>2002</v>
      </c>
      <c r="K15" s="117">
        <f t="shared" si="0"/>
        <v>269.20249561099803</v>
      </c>
      <c r="L15" s="117">
        <f t="shared" si="1"/>
        <v>92.707961754481687</v>
      </c>
      <c r="N15" s="36">
        <v>2002</v>
      </c>
      <c r="O15" s="21">
        <f t="shared" si="3"/>
        <v>1310.1429999999998</v>
      </c>
      <c r="P15" s="21">
        <f t="shared" si="4"/>
        <v>91.828999999999724</v>
      </c>
      <c r="Q15" s="19">
        <f>+'Money Supply'!C20/1000</f>
        <v>921.01700000000005</v>
      </c>
      <c r="R15" s="37">
        <f t="shared" si="5"/>
        <v>8.8137352513579792E-2</v>
      </c>
      <c r="S15" s="36">
        <v>2002</v>
      </c>
      <c r="T15" s="153">
        <f t="shared" si="6"/>
        <v>8.8137352513579792E-2</v>
      </c>
      <c r="U15" s="36">
        <v>2002</v>
      </c>
      <c r="V15" s="152">
        <f t="shared" si="2"/>
        <v>7.5373836301642863</v>
      </c>
      <c r="X15" s="21">
        <f>+((P15-D15)-'Money Supply'!N8)</f>
        <v>21.005999999999759</v>
      </c>
    </row>
    <row r="16" spans="1:24" x14ac:dyDescent="0.25">
      <c r="A16" s="36">
        <v>2003</v>
      </c>
      <c r="B16" s="123">
        <f>+'Total Lending'!B125/1000</f>
        <v>702.26599999999996</v>
      </c>
      <c r="C16" s="123">
        <f>+'Total Lending'!C125/1000</f>
        <v>160.636</v>
      </c>
      <c r="D16" s="123">
        <f>+'Total Lending'!E125/1000</f>
        <v>12.961</v>
      </c>
      <c r="E16" s="21">
        <f>+'Bof E Stats'!R137/1000</f>
        <v>44.338999999999999</v>
      </c>
      <c r="F16" s="21">
        <f>+'Bof E Stats'!J137/1000</f>
        <v>271.25099999999998</v>
      </c>
      <c r="G16" s="21">
        <f>+'Bof E Stats'!D137/1000</f>
        <v>278.834</v>
      </c>
      <c r="H16" s="19">
        <f>+GDP!B13</f>
        <v>1242.4490000000001</v>
      </c>
      <c r="J16" s="36">
        <v>2003</v>
      </c>
      <c r="K16" s="117">
        <f t="shared" si="0"/>
        <v>277.53192433220318</v>
      </c>
      <c r="L16" s="117">
        <f t="shared" si="1"/>
        <v>88.353243131911668</v>
      </c>
      <c r="N16" s="36">
        <v>2003</v>
      </c>
      <c r="O16" s="21">
        <f t="shared" si="3"/>
        <v>1457.326</v>
      </c>
      <c r="P16" s="21">
        <f t="shared" si="4"/>
        <v>147.18300000000022</v>
      </c>
      <c r="Q16" s="19">
        <f>+'Money Supply'!C24/1000</f>
        <v>982.62599999999998</v>
      </c>
      <c r="R16" s="37">
        <f t="shared" si="5"/>
        <v>0.13659520509329104</v>
      </c>
      <c r="S16" s="36">
        <v>2003</v>
      </c>
      <c r="T16" s="153">
        <f t="shared" si="6"/>
        <v>0.13659520509329104</v>
      </c>
      <c r="U16" s="36">
        <v>2003</v>
      </c>
      <c r="V16" s="152">
        <f t="shared" si="2"/>
        <v>11.23411719178748</v>
      </c>
      <c r="X16" s="21">
        <f>+((P16-D16)-'Money Supply'!N9)</f>
        <v>65.46000000000015</v>
      </c>
    </row>
    <row r="17" spans="1:24" x14ac:dyDescent="0.25">
      <c r="A17" s="36">
        <v>2004</v>
      </c>
      <c r="B17" s="123">
        <f>+'Total Lending'!B137/1000</f>
        <v>808.84799999999996</v>
      </c>
      <c r="C17" s="123">
        <f>+'Total Lending'!C137/1000</f>
        <v>174.21700000000001</v>
      </c>
      <c r="D17" s="123">
        <f>+'Total Lending'!E137/1000</f>
        <v>15.332000000000001</v>
      </c>
      <c r="E17" s="21">
        <f>+'Bof E Stats'!R149/1000</f>
        <v>49.052</v>
      </c>
      <c r="F17" s="21">
        <f>+'Bof E Stats'!J149/1000</f>
        <v>282.31099999999998</v>
      </c>
      <c r="G17" s="21">
        <f>+'Bof E Stats'!D149/1000</f>
        <v>317.82</v>
      </c>
      <c r="H17" s="19">
        <f>+GDP!B14</f>
        <v>1304.874</v>
      </c>
      <c r="J17" s="36">
        <v>2004</v>
      </c>
      <c r="K17" s="117">
        <f t="shared" si="0"/>
        <v>301.30008480126025</v>
      </c>
      <c r="L17" s="117">
        <f t="shared" si="1"/>
        <v>95.912941396595272</v>
      </c>
      <c r="N17" s="36">
        <v>2004</v>
      </c>
      <c r="O17" s="21">
        <f t="shared" si="3"/>
        <v>1632.2479999999996</v>
      </c>
      <c r="P17" s="21">
        <f t="shared" si="4"/>
        <v>174.92199999999957</v>
      </c>
      <c r="Q17" s="19">
        <f>+'Money Supply'!C28/1000</f>
        <v>1053.509</v>
      </c>
      <c r="R17" s="37">
        <f t="shared" si="5"/>
        <v>0.1514842303198165</v>
      </c>
      <c r="S17" s="36">
        <v>2004</v>
      </c>
      <c r="T17" s="153">
        <f t="shared" si="6"/>
        <v>0.1514842303198165</v>
      </c>
      <c r="U17" s="36">
        <v>2004</v>
      </c>
      <c r="V17" s="152">
        <f t="shared" si="2"/>
        <v>12.002942375281823</v>
      </c>
      <c r="X17" s="21">
        <f>+((P17-D17)-'Money Supply'!N10)</f>
        <v>84.401999999999703</v>
      </c>
    </row>
    <row r="18" spans="1:24" x14ac:dyDescent="0.25">
      <c r="A18" s="36">
        <v>2005</v>
      </c>
      <c r="B18" s="123">
        <f>+'Total Lending'!B149/1000</f>
        <v>897.34799999999996</v>
      </c>
      <c r="C18" s="123">
        <f>+'Total Lending'!C149/1000</f>
        <v>189.06700000000001</v>
      </c>
      <c r="D18" s="123">
        <f>+'Total Lending'!E149/1000</f>
        <v>17.774999999999999</v>
      </c>
      <c r="E18" s="21">
        <f>+'Bof E Stats'!R161/1000</f>
        <v>56.56</v>
      </c>
      <c r="F18" s="21">
        <f>+'Bof E Stats'!J161/1000</f>
        <v>320.13200000000001</v>
      </c>
      <c r="G18" s="21">
        <f>+'Bof E Stats'!D161/1000</f>
        <v>373.34199999999998</v>
      </c>
      <c r="H18" s="19">
        <f>+GDP!B15</f>
        <v>1379.4570000000001</v>
      </c>
      <c r="J18" s="36">
        <v>2005</v>
      </c>
      <c r="K18" s="117">
        <f t="shared" si="0"/>
        <v>293.12807280218323</v>
      </c>
      <c r="L18" s="117">
        <f t="shared" si="1"/>
        <v>99.110679281747423</v>
      </c>
      <c r="N18" s="36">
        <v>2005</v>
      </c>
      <c r="O18" s="21">
        <f t="shared" si="3"/>
        <v>1836.4490000000001</v>
      </c>
      <c r="P18" s="21">
        <f t="shared" si="4"/>
        <v>204.20100000000048</v>
      </c>
      <c r="Q18" s="19">
        <f>+'Money Supply'!C32/1000</f>
        <v>1131.097</v>
      </c>
      <c r="R18" s="37">
        <f t="shared" si="5"/>
        <v>0.16481875559744255</v>
      </c>
      <c r="S18" s="36">
        <v>2005</v>
      </c>
      <c r="T18" s="153">
        <f t="shared" si="6"/>
        <v>0.16481875559744255</v>
      </c>
      <c r="U18" s="36">
        <v>2005</v>
      </c>
      <c r="V18" s="152">
        <f t="shared" si="2"/>
        <v>12.510415083982368</v>
      </c>
      <c r="X18" s="21">
        <f>+((P18-D18)-'Money Supply'!N11)</f>
        <v>76.938000000000415</v>
      </c>
    </row>
    <row r="19" spans="1:24" x14ac:dyDescent="0.25">
      <c r="A19" s="36">
        <v>2006</v>
      </c>
      <c r="B19" s="123">
        <f>+'Total Lending'!B161/1000</f>
        <v>990.63400000000001</v>
      </c>
      <c r="C19" s="123">
        <f>+'Total Lending'!C161/1000</f>
        <v>191.39699999999999</v>
      </c>
      <c r="D19" s="123">
        <f>+'Total Lending'!E161/1000</f>
        <v>20.547999999999998</v>
      </c>
      <c r="E19" s="21">
        <f>+'Bof E Stats'!R173/1000</f>
        <v>37.898000000000003</v>
      </c>
      <c r="F19" s="21">
        <f>+'Bof E Stats'!J173/1000</f>
        <v>393.43799999999999</v>
      </c>
      <c r="G19" s="21">
        <f>+'Bof E Stats'!D173/1000</f>
        <v>485.63900000000001</v>
      </c>
      <c r="H19" s="19">
        <f>+GDP!B16</f>
        <v>1455.644</v>
      </c>
      <c r="J19" s="36">
        <v>2006</v>
      </c>
      <c r="K19" s="117">
        <f t="shared" si="0"/>
        <v>278.80329951592262</v>
      </c>
      <c r="L19" s="117">
        <f t="shared" si="1"/>
        <v>112.58948940037466</v>
      </c>
      <c r="N19" s="36">
        <v>2006</v>
      </c>
      <c r="O19" s="21">
        <f t="shared" si="3"/>
        <v>2099.0060000000003</v>
      </c>
      <c r="P19" s="21">
        <f t="shared" si="4"/>
        <v>262.55700000000024</v>
      </c>
      <c r="Q19" s="19">
        <f>+'Money Supply'!C36/1000</f>
        <v>1242.683</v>
      </c>
      <c r="R19" s="37">
        <f t="shared" si="5"/>
        <v>0.19474717204629036</v>
      </c>
      <c r="S19" s="36">
        <v>2006</v>
      </c>
      <c r="T19" s="153">
        <f t="shared" si="6"/>
        <v>0.19474717204629036</v>
      </c>
      <c r="U19" s="36">
        <v>2006</v>
      </c>
      <c r="V19" s="152">
        <f t="shared" si="2"/>
        <v>14.296993817960654</v>
      </c>
      <c r="X19" s="21">
        <f>+((P19-D19)-'Money Supply'!N12)</f>
        <v>116.01300000000015</v>
      </c>
    </row>
    <row r="20" spans="1:24" x14ac:dyDescent="0.25">
      <c r="A20" s="36">
        <v>2007</v>
      </c>
      <c r="B20" s="123">
        <f>+'Total Lending'!B173/1000</f>
        <v>1102.6320000000001</v>
      </c>
      <c r="C20" s="123">
        <f>+'Total Lending'!C173/1000</f>
        <v>190.952</v>
      </c>
      <c r="D20" s="123">
        <f>+'Total Lending'!E173/1000</f>
        <v>24.08</v>
      </c>
      <c r="E20" s="21">
        <f>+'Bof E Stats'!R185/1000</f>
        <v>44.011000000000003</v>
      </c>
      <c r="F20" s="21">
        <f>+'Bof E Stats'!J185/1000</f>
        <v>459.67</v>
      </c>
      <c r="G20" s="21">
        <f>+'Bof E Stats'!D185/1000</f>
        <v>571.50300000000004</v>
      </c>
      <c r="H20" s="19">
        <f>+GDP!B17</f>
        <v>1530.89</v>
      </c>
      <c r="J20" s="36">
        <v>2007</v>
      </c>
      <c r="K20" s="117">
        <f t="shared" si="0"/>
        <v>261.60685036759378</v>
      </c>
      <c r="L20" s="117">
        <f t="shared" si="1"/>
        <v>113.46526869189032</v>
      </c>
      <c r="N20" s="36">
        <v>2007</v>
      </c>
      <c r="O20" s="21">
        <f t="shared" si="3"/>
        <v>2368.768</v>
      </c>
      <c r="P20" s="21">
        <f t="shared" si="4"/>
        <v>269.76199999999972</v>
      </c>
      <c r="Q20" s="19">
        <f>+'Money Supply'!C40/1000</f>
        <v>1370.7170000000001</v>
      </c>
      <c r="R20" s="37">
        <f t="shared" si="5"/>
        <v>0.17923612240892883</v>
      </c>
      <c r="S20" s="36">
        <v>2007</v>
      </c>
      <c r="T20" s="153">
        <f t="shared" si="6"/>
        <v>0.17923612240892883</v>
      </c>
      <c r="U20" s="36">
        <v>2007</v>
      </c>
      <c r="V20" s="152">
        <f t="shared" si="2"/>
        <v>12.851892753045952</v>
      </c>
      <c r="X20" s="21">
        <f>+((P20-D20)-'Money Supply'!N13)</f>
        <v>127.4579999999998</v>
      </c>
    </row>
    <row r="21" spans="1:24" x14ac:dyDescent="0.25">
      <c r="A21" s="36">
        <v>2008</v>
      </c>
      <c r="B21" s="123">
        <f>+'Total Lending'!B185/1000</f>
        <v>1175.47</v>
      </c>
      <c r="C21" s="123">
        <f>+'Total Lending'!C185/1000</f>
        <v>203.072</v>
      </c>
      <c r="D21" s="123">
        <f>+'Total Lending'!E185/1000</f>
        <v>28.26</v>
      </c>
      <c r="E21" s="21">
        <f>+'Bof E Stats'!R197/1000</f>
        <v>47.834000000000003</v>
      </c>
      <c r="F21" s="21">
        <f>+'Bof E Stats'!J197/1000</f>
        <v>514.827</v>
      </c>
      <c r="G21" s="21">
        <f>+'Bof E Stats'!D197/1000</f>
        <v>730.36500000000001</v>
      </c>
      <c r="H21" s="19">
        <f>+GDP!B18</f>
        <v>1564.252</v>
      </c>
      <c r="J21" s="36">
        <v>2008</v>
      </c>
      <c r="K21" s="117">
        <f t="shared" si="0"/>
        <v>250.02657017280384</v>
      </c>
      <c r="L21" s="117">
        <f t="shared" si="1"/>
        <v>129.80551344415196</v>
      </c>
      <c r="N21" s="36">
        <v>2008</v>
      </c>
      <c r="O21" s="21">
        <f t="shared" si="3"/>
        <v>2671.5679999999998</v>
      </c>
      <c r="P21" s="21">
        <f t="shared" si="4"/>
        <v>302.79999999999973</v>
      </c>
      <c r="Q21" s="19">
        <f>+'Money Supply'!C44/1000</f>
        <v>1491.434</v>
      </c>
      <c r="R21" s="37">
        <f t="shared" si="5"/>
        <v>0.18407787404605214</v>
      </c>
      <c r="S21" s="36">
        <v>2008</v>
      </c>
      <c r="T21" s="153">
        <f t="shared" si="6"/>
        <v>0.18407787404605214</v>
      </c>
      <c r="U21" s="36">
        <v>2008</v>
      </c>
      <c r="V21" s="152">
        <f t="shared" si="2"/>
        <v>12.783016319031654</v>
      </c>
      <c r="X21" s="21">
        <f>+((P21-D21)-'Money Supply'!N14)</f>
        <v>243.28599999999983</v>
      </c>
    </row>
    <row r="22" spans="1:24" x14ac:dyDescent="0.25">
      <c r="A22" s="36">
        <v>2009</v>
      </c>
      <c r="B22" s="123">
        <f>+'Total Lending'!B197/1000</f>
        <v>1186.242</v>
      </c>
      <c r="C22" s="123">
        <f>+'Total Lending'!C197/1000</f>
        <v>185.845</v>
      </c>
      <c r="D22" s="123">
        <f>+'Total Lending'!E197/1000</f>
        <v>32.976999999999997</v>
      </c>
      <c r="E22" s="21">
        <f>+'Bof E Stats'!R209/1000</f>
        <v>49.107999999999997</v>
      </c>
      <c r="F22" s="21">
        <f>+'Bof E Stats'!J209/1000</f>
        <v>503.93099999999998</v>
      </c>
      <c r="G22" s="21">
        <f>+'Bof E Stats'!D209/1000</f>
        <v>885.851</v>
      </c>
      <c r="H22" s="19">
        <f>+GDP!B19</f>
        <v>1519.4590000000001</v>
      </c>
      <c r="J22" s="36">
        <v>2009</v>
      </c>
      <c r="K22" s="117">
        <f t="shared" si="0"/>
        <v>254.06237173146923</v>
      </c>
      <c r="L22" s="117">
        <f t="shared" si="1"/>
        <v>160.17875773679614</v>
      </c>
      <c r="N22" s="36">
        <v>2009</v>
      </c>
      <c r="O22" s="21">
        <f t="shared" si="3"/>
        <v>2810.9770000000003</v>
      </c>
      <c r="P22" s="21">
        <f t="shared" si="4"/>
        <v>139.40900000000056</v>
      </c>
      <c r="Q22" s="19">
        <f>+'Money Supply'!C48/1000</f>
        <v>1525.9</v>
      </c>
      <c r="R22" s="37">
        <f t="shared" si="5"/>
        <v>6.9750311291697065E-2</v>
      </c>
      <c r="S22" s="36">
        <v>2009</v>
      </c>
      <c r="T22" s="153">
        <f t="shared" si="6"/>
        <v>6.9750311291697065E-2</v>
      </c>
      <c r="U22" s="36">
        <v>2009</v>
      </c>
      <c r="V22" s="152">
        <f t="shared" si="2"/>
        <v>5.2182463631844884</v>
      </c>
      <c r="X22" s="21">
        <f>+((P22-D22)-'Money Supply'!N15)</f>
        <v>96.729000000000354</v>
      </c>
    </row>
    <row r="23" spans="1:24" x14ac:dyDescent="0.25">
      <c r="A23" s="36">
        <v>2010</v>
      </c>
      <c r="B23" s="123">
        <f>+'Total Lending'!B209/1000</f>
        <v>1195.1130000000001</v>
      </c>
      <c r="C23" s="123">
        <f>+'Total Lending'!C209/1000</f>
        <v>178.833</v>
      </c>
      <c r="D23" s="123">
        <f>+'Total Lending'!E209/1000</f>
        <v>37.975000000000001</v>
      </c>
      <c r="E23" s="21">
        <f>+'Bof E Stats'!R221/1000</f>
        <v>46.704000000000001</v>
      </c>
      <c r="F23" s="21">
        <f>+'Bof E Stats'!J221/1000</f>
        <v>475.54199999999997</v>
      </c>
      <c r="G23" s="21">
        <f>+'Bof E Stats'!D221/1000</f>
        <v>888.03899999999999</v>
      </c>
      <c r="H23" s="19">
        <f>+GDP!B20</f>
        <v>1572.4390000000001</v>
      </c>
      <c r="J23" s="36">
        <v>2010</v>
      </c>
      <c r="K23" s="117">
        <f t="shared" si="0"/>
        <v>270.35554125833426</v>
      </c>
      <c r="L23" s="117">
        <f t="shared" si="1"/>
        <v>170.04227892602336</v>
      </c>
      <c r="N23" s="36">
        <v>2010</v>
      </c>
      <c r="O23" s="21">
        <f t="shared" si="3"/>
        <v>2784.2310000000002</v>
      </c>
      <c r="P23" s="21">
        <f t="shared" si="4"/>
        <v>-26.746000000000095</v>
      </c>
      <c r="Q23" s="19">
        <f>+'Money Supply'!C52/1000</f>
        <v>1539.605</v>
      </c>
      <c r="R23" s="37">
        <f t="shared" si="5"/>
        <v>-4.2037405698214861E-2</v>
      </c>
      <c r="S23" s="36">
        <v>2010</v>
      </c>
      <c r="T23" s="153">
        <f t="shared" si="6"/>
        <v>-4.2037405698214861E-2</v>
      </c>
      <c r="U23" s="36">
        <v>2010</v>
      </c>
      <c r="V23" s="152">
        <f t="shared" si="2"/>
        <v>-0.95148412811631311</v>
      </c>
      <c r="X23" s="21">
        <f>+((P23-D23)-'Money Supply'!N16)</f>
        <v>-93.936999999999983</v>
      </c>
    </row>
    <row r="24" spans="1:24" x14ac:dyDescent="0.25">
      <c r="A24" s="36">
        <v>2011</v>
      </c>
      <c r="B24" s="123">
        <f>+'Total Lending'!B221/1000</f>
        <v>1198.701</v>
      </c>
      <c r="C24" s="123">
        <f>+'Total Lending'!C221/1000</f>
        <v>166.18299999999999</v>
      </c>
      <c r="D24" s="123">
        <f>+'Total Lending'!E221/1000</f>
        <v>43.110999999999997</v>
      </c>
      <c r="E24" s="21">
        <f>+'Bof E Stats'!R233/1000</f>
        <v>43.807000000000002</v>
      </c>
      <c r="F24" s="21">
        <f>+'Bof E Stats'!J233/1000</f>
        <v>440.38200000000001</v>
      </c>
      <c r="G24" s="21">
        <f>+'Bof E Stats'!D233/1000</f>
        <v>820.38199999999995</v>
      </c>
      <c r="H24" s="19">
        <f>+GDP!B21</f>
        <v>1628.2739999999999</v>
      </c>
      <c r="J24" s="36">
        <v>2011</v>
      </c>
      <c r="K24" s="117">
        <f t="shared" si="0"/>
        <v>290.79450379913629</v>
      </c>
      <c r="L24" s="117">
        <f t="shared" si="1"/>
        <v>169.43424984871609</v>
      </c>
      <c r="N24" s="36">
        <v>2011</v>
      </c>
      <c r="O24" s="21">
        <f t="shared" si="3"/>
        <v>2669.4550000000004</v>
      </c>
      <c r="P24" s="21">
        <f t="shared" si="4"/>
        <v>-114.77599999999984</v>
      </c>
      <c r="Q24" s="19">
        <f>+'Money Supply'!C56/1000</f>
        <v>1570.8610000000001</v>
      </c>
      <c r="R24" s="37">
        <f t="shared" si="5"/>
        <v>-0.10050984778411318</v>
      </c>
      <c r="S24" s="36">
        <v>2011</v>
      </c>
      <c r="T24" s="153">
        <f t="shared" si="6"/>
        <v>-0.10050984778411318</v>
      </c>
      <c r="U24" s="36">
        <v>2011</v>
      </c>
      <c r="V24" s="152">
        <f t="shared" si="2"/>
        <v>-4.122359100232698</v>
      </c>
      <c r="X24" s="21">
        <f>+((P24-D24)-'Money Supply'!N17)</f>
        <v>-145.0379999999999</v>
      </c>
    </row>
    <row r="25" spans="1:24" x14ac:dyDescent="0.25">
      <c r="A25" s="36">
        <v>2012</v>
      </c>
      <c r="B25" s="123">
        <f>+'Total Lending'!B233/1000</f>
        <v>1220.413</v>
      </c>
      <c r="C25" s="123">
        <f>+'Total Lending'!C233/1000</f>
        <v>158.203</v>
      </c>
      <c r="D25" s="123">
        <f>+'Total Lending'!E233/1000</f>
        <v>48.914000000000001</v>
      </c>
      <c r="E25" s="21">
        <f>+'Bof E Stats'!R245/1000</f>
        <v>37.773000000000003</v>
      </c>
      <c r="F25" s="21">
        <f>+'Bof E Stats'!J245/1000</f>
        <v>422.01799999999997</v>
      </c>
      <c r="G25" s="21">
        <f>+'Bof E Stats'!D245/1000</f>
        <v>690.33</v>
      </c>
      <c r="H25" s="19">
        <f>+GDP!B22</f>
        <v>1675.0440000000001</v>
      </c>
      <c r="J25" s="36">
        <v>2012</v>
      </c>
      <c r="K25" s="117">
        <f t="shared" si="0"/>
        <v>310.47367173346152</v>
      </c>
      <c r="L25" s="117">
        <f t="shared" si="1"/>
        <v>150.13995489254901</v>
      </c>
      <c r="N25" s="36">
        <v>2012</v>
      </c>
      <c r="O25" s="21">
        <f t="shared" si="3"/>
        <v>2528.7369999999996</v>
      </c>
      <c r="P25" s="21">
        <f t="shared" si="4"/>
        <v>-140.71800000000076</v>
      </c>
      <c r="Q25" s="19">
        <f>+'Money Supply'!C60/1000</f>
        <v>1560.7239999999999</v>
      </c>
      <c r="R25" s="37">
        <f t="shared" si="5"/>
        <v>-0.12150258469787147</v>
      </c>
      <c r="S25" s="36">
        <v>2012</v>
      </c>
      <c r="T25" s="153">
        <f t="shared" si="6"/>
        <v>-0.12150258469787147</v>
      </c>
      <c r="U25" s="36">
        <v>2012</v>
      </c>
      <c r="V25" s="152">
        <f t="shared" si="2"/>
        <v>-5.271413078699613</v>
      </c>
      <c r="X25" s="21">
        <f>+((P25-D25)-'Money Supply'!N18)</f>
        <v>-266.96800000000076</v>
      </c>
    </row>
    <row r="26" spans="1:24" x14ac:dyDescent="0.25">
      <c r="A26" s="36">
        <v>2013</v>
      </c>
      <c r="B26" s="123">
        <f>+'Total Lending'!B245/1000</f>
        <v>1227.6489999999999</v>
      </c>
      <c r="C26" s="123">
        <f>+'Total Lending'!C245/1000</f>
        <v>156.54300000000001</v>
      </c>
      <c r="D26" s="123">
        <f>+'Total Lending'!E245/1000</f>
        <v>56.448</v>
      </c>
      <c r="E26" s="21">
        <f>+'Bof E Stats'!R257/1000</f>
        <v>35.25</v>
      </c>
      <c r="F26" s="21">
        <f>+'Bof E Stats'!J257/1000</f>
        <v>393.91699999999997</v>
      </c>
      <c r="G26" s="21">
        <f>+'Bof E Stats'!D257/1000</f>
        <v>678.45699999999999</v>
      </c>
      <c r="H26" s="19">
        <f>+GDP!B23</f>
        <v>1739.5630000000001</v>
      </c>
      <c r="J26" s="36">
        <v>2013</v>
      </c>
      <c r="K26" s="117">
        <f t="shared" si="0"/>
        <v>335.68284607157591</v>
      </c>
      <c r="L26" s="117">
        <f t="shared" si="1"/>
        <v>158.08694517518822</v>
      </c>
      <c r="N26" s="36">
        <v>2013</v>
      </c>
      <c r="O26" s="21">
        <f t="shared" si="3"/>
        <v>2491.8160000000003</v>
      </c>
      <c r="P26" s="21">
        <f t="shared" si="4"/>
        <v>-36.920999999999367</v>
      </c>
      <c r="Q26" s="19">
        <f>+'Money Supply'!C64/1000</f>
        <v>1640.875</v>
      </c>
      <c r="R26" s="37">
        <f t="shared" si="5"/>
        <v>-5.6901957796906759E-2</v>
      </c>
      <c r="S26" s="36">
        <v>2013</v>
      </c>
      <c r="T26" s="153">
        <f t="shared" si="6"/>
        <v>-5.6901957796906759E-2</v>
      </c>
      <c r="U26" s="36">
        <v>2013</v>
      </c>
      <c r="V26" s="152">
        <f t="shared" si="2"/>
        <v>-1.4600569375146317</v>
      </c>
      <c r="X26" s="21">
        <f>+((P26-D26)-'Money Supply'!N19)</f>
        <v>-164.15599999999941</v>
      </c>
    </row>
    <row r="27" spans="1:24" x14ac:dyDescent="0.25">
      <c r="A27" s="36">
        <v>2014</v>
      </c>
      <c r="B27" s="123">
        <f>+'Total Lending'!B257/1000</f>
        <v>1248.115</v>
      </c>
      <c r="C27" s="123">
        <f>+'Total Lending'!C257/1000</f>
        <v>161.15700000000001</v>
      </c>
      <c r="D27" s="123">
        <f>+'Total Lending'!E257/1000</f>
        <v>66.102999999999994</v>
      </c>
      <c r="E27" s="21">
        <f>+'Bof E Stats'!R269/1000</f>
        <v>32.715000000000003</v>
      </c>
      <c r="F27" s="21">
        <f>+'Bof E Stats'!J269/1000</f>
        <v>384.76600000000002</v>
      </c>
      <c r="G27" s="21">
        <f>+'Bof E Stats'!D269/1000</f>
        <v>588.29999999999995</v>
      </c>
      <c r="H27" s="19">
        <f>+GDP!B24</f>
        <v>1844.2950000000001</v>
      </c>
      <c r="J27" s="36">
        <v>2014</v>
      </c>
      <c r="K27" s="117">
        <f t="shared" si="0"/>
        <v>353.39931637607458</v>
      </c>
      <c r="L27" s="117">
        <f t="shared" si="1"/>
        <v>140.91659261140026</v>
      </c>
      <c r="N27" s="36">
        <v>2014</v>
      </c>
      <c r="O27" s="21">
        <f t="shared" si="3"/>
        <v>2415.0529999999999</v>
      </c>
      <c r="P27" s="21">
        <f t="shared" si="4"/>
        <v>-76.763000000000375</v>
      </c>
      <c r="Q27" s="19">
        <f>+'Money Supply'!C68/1000</f>
        <v>1714.3720000000001</v>
      </c>
      <c r="R27" s="37">
        <f t="shared" si="5"/>
        <v>-8.333430550662306E-2</v>
      </c>
      <c r="S27" s="36">
        <v>2014</v>
      </c>
      <c r="T27" s="153">
        <f t="shared" si="6"/>
        <v>-8.333430550662306E-2</v>
      </c>
      <c r="U27" s="36">
        <v>2014</v>
      </c>
      <c r="V27" s="152">
        <f t="shared" si="2"/>
        <v>-3.0806046674393439</v>
      </c>
      <c r="X27" s="21">
        <f>+((P27-D27)-'Money Supply'!N20)</f>
        <v>-216.74700000000024</v>
      </c>
    </row>
    <row r="28" spans="1:24" x14ac:dyDescent="0.25">
      <c r="A28" s="36">
        <v>2015</v>
      </c>
      <c r="B28" s="123">
        <f>+'Total Lending'!B269/1000</f>
        <v>1268.7639999999999</v>
      </c>
      <c r="C28" s="123">
        <f>+'Total Lending'!C269/1000</f>
        <v>174.6</v>
      </c>
      <c r="D28" s="123">
        <f>+'Total Lending'!E269/1000</f>
        <v>77.831000000000003</v>
      </c>
      <c r="E28" s="21">
        <f>+'Bof E Stats'!R281/1000</f>
        <v>31.314</v>
      </c>
      <c r="F28" s="21">
        <f>+'Bof E Stats'!J281/1000</f>
        <v>369.39400000000001</v>
      </c>
      <c r="G28" s="21">
        <f>+'Bof E Stats'!D281/1000</f>
        <v>543.87599999999998</v>
      </c>
      <c r="H28" s="19">
        <f>+GDP!B25</f>
        <v>1895.8389999999999</v>
      </c>
      <c r="J28" s="36">
        <v>2015</v>
      </c>
      <c r="K28" s="117">
        <f t="shared" si="0"/>
        <v>379.62681054533465</v>
      </c>
      <c r="L28" s="117">
        <f t="shared" si="1"/>
        <v>135.72876009463249</v>
      </c>
      <c r="N28" s="36">
        <v>2015</v>
      </c>
      <c r="O28" s="21">
        <f t="shared" si="3"/>
        <v>2387.9479999999994</v>
      </c>
      <c r="P28" s="21">
        <f t="shared" si="4"/>
        <v>-27.105000000000473</v>
      </c>
      <c r="Q28" s="19">
        <f>+'Money Supply'!C72/1000</f>
        <v>1791.529</v>
      </c>
      <c r="R28" s="37">
        <f t="shared" si="5"/>
        <v>-5.8573430851524298E-2</v>
      </c>
      <c r="S28" s="36">
        <v>2015</v>
      </c>
      <c r="T28" s="153">
        <f t="shared" si="6"/>
        <v>-5.8573430851524298E-2</v>
      </c>
      <c r="U28" s="36">
        <v>2015</v>
      </c>
      <c r="V28" s="152">
        <f t="shared" si="2"/>
        <v>-1.1223356174792218</v>
      </c>
      <c r="X28" s="21">
        <f>+((P28-D28)-'Money Supply'!N21)</f>
        <v>-174.47500000000048</v>
      </c>
    </row>
    <row r="29" spans="1:24" x14ac:dyDescent="0.25">
      <c r="A29" s="36">
        <v>2016</v>
      </c>
      <c r="B29" s="123">
        <f>+'Total Lending'!B281/1000</f>
        <v>1306.4929999999999</v>
      </c>
      <c r="C29" s="123">
        <f>+'Total Lending'!C281/1000</f>
        <v>186.505</v>
      </c>
      <c r="D29" s="123">
        <f>+'Total Lending'!E281/1000</f>
        <v>90.965000000000003</v>
      </c>
      <c r="E29" s="21">
        <f>+'Bof E Stats'!R293/1000</f>
        <v>30.652999999999999</v>
      </c>
      <c r="F29" s="21">
        <f>+'Bof E Stats'!J293/1000</f>
        <v>371.58199999999999</v>
      </c>
      <c r="G29" s="21">
        <f>+'Bof E Stats'!D293/1000</f>
        <v>562.48500000000001</v>
      </c>
      <c r="H29" s="19">
        <f>+GDP!B26</f>
        <v>1969.5239999999999</v>
      </c>
      <c r="I29" s="37">
        <f>+B29/H29</f>
        <v>0.6633546989018666</v>
      </c>
      <c r="J29" s="36">
        <v>2016</v>
      </c>
      <c r="K29" s="117">
        <f t="shared" si="0"/>
        <v>393.79044588362524</v>
      </c>
      <c r="L29" s="117">
        <f t="shared" si="1"/>
        <v>139.83989458898404</v>
      </c>
      <c r="N29" s="36">
        <v>2016</v>
      </c>
      <c r="O29" s="21">
        <f t="shared" si="3"/>
        <v>2457.7179999999998</v>
      </c>
      <c r="P29" s="21">
        <f t="shared" si="4"/>
        <v>69.770000000000437</v>
      </c>
      <c r="Q29" s="19">
        <f>+'Money Supply'!C76/1000</f>
        <v>1865.0740000000001</v>
      </c>
      <c r="R29" s="37">
        <f t="shared" si="5"/>
        <v>-1.136416034966954E-2</v>
      </c>
      <c r="S29" s="36">
        <v>2016</v>
      </c>
      <c r="T29" s="153">
        <f t="shared" si="6"/>
        <v>-1.136416034966954E-2</v>
      </c>
      <c r="U29" s="36">
        <v>2016</v>
      </c>
      <c r="V29" s="152">
        <f t="shared" si="2"/>
        <v>2.9217554151095606</v>
      </c>
      <c r="X29" s="21">
        <f>+((P29-D29)-'Money Supply'!N22)</f>
        <v>-154.89999999999972</v>
      </c>
    </row>
    <row r="30" spans="1:24" x14ac:dyDescent="0.25">
      <c r="A30" s="36">
        <v>2017</v>
      </c>
      <c r="B30" s="123">
        <f>+'Total Lending'!B293/1000</f>
        <v>1344.7349999999999</v>
      </c>
      <c r="C30" s="123">
        <f>+'Total Lending'!C293/1000</f>
        <v>200.77699999999999</v>
      </c>
      <c r="D30" s="123">
        <v>101.7</v>
      </c>
      <c r="E30" s="21">
        <f>+'Bof E Stats'!R305/1000</f>
        <v>29.361000000000001</v>
      </c>
      <c r="F30" s="21">
        <f>+'Bof E Stats'!J305/1000</f>
        <v>396.26</v>
      </c>
      <c r="G30" s="21">
        <f>+'Bof E Stats'!D305/1000</f>
        <v>635.07399999999996</v>
      </c>
      <c r="H30" s="19">
        <f>+GDP!B27</f>
        <v>2040.6510000000001</v>
      </c>
      <c r="I30" s="37">
        <f>+B30/H30</f>
        <v>0.65897353344594434</v>
      </c>
      <c r="J30" s="36">
        <v>2017</v>
      </c>
      <c r="K30" s="117">
        <f t="shared" si="0"/>
        <v>387.01379866125029</v>
      </c>
      <c r="L30" s="117">
        <f t="shared" si="1"/>
        <v>149.21115264519372</v>
      </c>
      <c r="N30" s="36">
        <v>2017</v>
      </c>
      <c r="O30" s="21">
        <f t="shared" si="3"/>
        <v>2606.2070000000003</v>
      </c>
      <c r="P30" s="21">
        <f t="shared" si="4"/>
        <v>148.48900000000049</v>
      </c>
      <c r="Q30" s="19">
        <f>+'Money Supply'!C80/1000</f>
        <v>2005.057</v>
      </c>
      <c r="R30" s="37">
        <f t="shared" si="5"/>
        <v>2.3335496197863945E-2</v>
      </c>
      <c r="S30" s="36">
        <v>2017</v>
      </c>
      <c r="T30" s="153">
        <f t="shared" si="6"/>
        <v>2.3335496197863945E-2</v>
      </c>
      <c r="U30" s="36">
        <v>2017</v>
      </c>
      <c r="V30" s="152">
        <f t="shared" si="2"/>
        <v>6.0417427874150125</v>
      </c>
      <c r="X30" s="21">
        <f>+((P30-D30)-'Money Supply'!N23)</f>
        <v>-52.278999999999499</v>
      </c>
    </row>
    <row r="31" spans="1:24" x14ac:dyDescent="0.25">
      <c r="A31" s="36">
        <v>2018</v>
      </c>
      <c r="B31" s="123">
        <f>+'Total Lending'!B305/1000</f>
        <v>1379.0530000000001</v>
      </c>
      <c r="C31" s="123">
        <f>+'Total Lending'!C305/1000</f>
        <v>213.24199999999999</v>
      </c>
      <c r="D31" s="123">
        <v>118.6</v>
      </c>
      <c r="E31" s="21">
        <f>+'Bof E Stats'!R317/1000</f>
        <v>28.370999999999999</v>
      </c>
      <c r="F31" s="21">
        <f>+'Bof E Stats'!J317/1000</f>
        <v>404.79</v>
      </c>
      <c r="G31" s="21">
        <f>+'Bof E Stats'!D317/1000</f>
        <v>639.64099999999996</v>
      </c>
      <c r="H31" s="19">
        <f>+H30*1.01</f>
        <v>2061.0575100000001</v>
      </c>
      <c r="I31" s="37">
        <f>+B31/H31</f>
        <v>0.66909971861969053</v>
      </c>
      <c r="J31" s="36">
        <v>2018</v>
      </c>
      <c r="K31" s="117">
        <f t="shared" ref="K31" si="7">+((B31+C31+D31)/(E31+F31))*100</f>
        <v>394.97900318819097</v>
      </c>
      <c r="L31" s="117">
        <f t="shared" ref="L31" si="8">+(G31/(E31+F31))*100</f>
        <v>147.66818804093626</v>
      </c>
      <c r="N31" s="36">
        <v>2018</v>
      </c>
      <c r="O31" s="21">
        <f t="shared" si="3"/>
        <v>2665.0970000000002</v>
      </c>
      <c r="P31" s="21">
        <f t="shared" si="4"/>
        <v>58.889999999999873</v>
      </c>
      <c r="Q31" s="19">
        <f>+'Money Supply'!C84/1000</f>
        <v>2104.7849999999999</v>
      </c>
      <c r="R31" s="37">
        <f t="shared" si="5"/>
        <v>-2.836869323945207E-2</v>
      </c>
      <c r="S31" s="36">
        <v>2018</v>
      </c>
      <c r="T31" s="153">
        <f t="shared" si="6"/>
        <v>-2.836869323945207E-2</v>
      </c>
      <c r="U31" s="36"/>
      <c r="V31" s="152"/>
      <c r="X31" s="21">
        <f>+((P31-D31)-'Money Supply'!N24)</f>
        <v>-59.710000000000122</v>
      </c>
    </row>
    <row r="36" spans="1:3" ht="63" x14ac:dyDescent="0.25">
      <c r="B36" s="180" t="s">
        <v>916</v>
      </c>
      <c r="C36" s="181" t="s">
        <v>917</v>
      </c>
    </row>
    <row r="37" spans="1:3" x14ac:dyDescent="0.25">
      <c r="A37" s="36">
        <v>1998</v>
      </c>
      <c r="B37" s="21">
        <f>+F11</f>
        <v>188.958</v>
      </c>
      <c r="C37" s="21">
        <f>+E11</f>
        <v>26.684000000000001</v>
      </c>
    </row>
    <row r="38" spans="1:3" x14ac:dyDescent="0.25">
      <c r="A38" s="36">
        <v>1999</v>
      </c>
      <c r="B38" s="21">
        <f t="shared" ref="B38:B57" si="9">+F12</f>
        <v>195.357</v>
      </c>
      <c r="C38" s="21">
        <f t="shared" ref="C38:C57" si="10">+E12</f>
        <v>28.114999999999998</v>
      </c>
    </row>
    <row r="39" spans="1:3" x14ac:dyDescent="0.25">
      <c r="A39" s="36">
        <v>2000</v>
      </c>
      <c r="B39" s="21">
        <f t="shared" si="9"/>
        <v>218.904</v>
      </c>
      <c r="C39" s="21">
        <f t="shared" si="10"/>
        <v>31.72</v>
      </c>
    </row>
    <row r="40" spans="1:3" x14ac:dyDescent="0.25">
      <c r="A40" s="36">
        <v>2001</v>
      </c>
      <c r="B40" s="21">
        <f t="shared" si="9"/>
        <v>240.928</v>
      </c>
      <c r="C40" s="21">
        <f t="shared" si="10"/>
        <v>35.935000000000002</v>
      </c>
    </row>
    <row r="41" spans="1:3" x14ac:dyDescent="0.25">
      <c r="A41" s="36">
        <v>2002</v>
      </c>
      <c r="B41" s="21">
        <f t="shared" si="9"/>
        <v>246.249</v>
      </c>
      <c r="C41" s="21">
        <f t="shared" si="10"/>
        <v>39.692999999999998</v>
      </c>
    </row>
    <row r="42" spans="1:3" x14ac:dyDescent="0.25">
      <c r="A42" s="36">
        <v>2003</v>
      </c>
      <c r="B42" s="21">
        <f t="shared" si="9"/>
        <v>271.25099999999998</v>
      </c>
      <c r="C42" s="21">
        <f t="shared" si="10"/>
        <v>44.338999999999999</v>
      </c>
    </row>
    <row r="43" spans="1:3" x14ac:dyDescent="0.25">
      <c r="A43" s="36">
        <v>2004</v>
      </c>
      <c r="B43" s="21">
        <f t="shared" si="9"/>
        <v>282.31099999999998</v>
      </c>
      <c r="C43" s="21">
        <f t="shared" si="10"/>
        <v>49.052</v>
      </c>
    </row>
    <row r="44" spans="1:3" x14ac:dyDescent="0.25">
      <c r="A44" s="36">
        <v>2005</v>
      </c>
      <c r="B44" s="21">
        <f t="shared" si="9"/>
        <v>320.13200000000001</v>
      </c>
      <c r="C44" s="21">
        <f t="shared" si="10"/>
        <v>56.56</v>
      </c>
    </row>
    <row r="45" spans="1:3" x14ac:dyDescent="0.25">
      <c r="A45" s="36">
        <v>2006</v>
      </c>
      <c r="B45" s="21">
        <f t="shared" si="9"/>
        <v>393.43799999999999</v>
      </c>
      <c r="C45" s="21">
        <f t="shared" si="10"/>
        <v>37.898000000000003</v>
      </c>
    </row>
    <row r="46" spans="1:3" x14ac:dyDescent="0.25">
      <c r="A46" s="36">
        <v>2007</v>
      </c>
      <c r="B46" s="21">
        <f t="shared" si="9"/>
        <v>459.67</v>
      </c>
      <c r="C46" s="21">
        <f t="shared" si="10"/>
        <v>44.011000000000003</v>
      </c>
    </row>
    <row r="47" spans="1:3" x14ac:dyDescent="0.25">
      <c r="A47" s="36">
        <v>2008</v>
      </c>
      <c r="B47" s="21">
        <f t="shared" si="9"/>
        <v>514.827</v>
      </c>
      <c r="C47" s="21">
        <f t="shared" si="10"/>
        <v>47.834000000000003</v>
      </c>
    </row>
    <row r="48" spans="1:3" x14ac:dyDescent="0.25">
      <c r="A48" s="36">
        <v>2009</v>
      </c>
      <c r="B48" s="21">
        <f t="shared" si="9"/>
        <v>503.93099999999998</v>
      </c>
      <c r="C48" s="21">
        <f t="shared" si="10"/>
        <v>49.107999999999997</v>
      </c>
    </row>
    <row r="49" spans="1:5" x14ac:dyDescent="0.25">
      <c r="A49" s="36">
        <v>2010</v>
      </c>
      <c r="B49" s="21">
        <f t="shared" si="9"/>
        <v>475.54199999999997</v>
      </c>
      <c r="C49" s="21">
        <f t="shared" si="10"/>
        <v>46.704000000000001</v>
      </c>
    </row>
    <row r="50" spans="1:5" x14ac:dyDescent="0.25">
      <c r="A50" s="36">
        <v>2011</v>
      </c>
      <c r="B50" s="21">
        <f t="shared" si="9"/>
        <v>440.38200000000001</v>
      </c>
      <c r="C50" s="21">
        <f t="shared" si="10"/>
        <v>43.807000000000002</v>
      </c>
    </row>
    <row r="51" spans="1:5" x14ac:dyDescent="0.25">
      <c r="A51" s="36">
        <v>2012</v>
      </c>
      <c r="B51" s="21">
        <f t="shared" si="9"/>
        <v>422.01799999999997</v>
      </c>
      <c r="C51" s="21">
        <f t="shared" si="10"/>
        <v>37.773000000000003</v>
      </c>
    </row>
    <row r="52" spans="1:5" x14ac:dyDescent="0.25">
      <c r="A52" s="36">
        <v>2013</v>
      </c>
      <c r="B52" s="21">
        <f t="shared" si="9"/>
        <v>393.91699999999997</v>
      </c>
      <c r="C52" s="21">
        <f t="shared" si="10"/>
        <v>35.25</v>
      </c>
    </row>
    <row r="53" spans="1:5" x14ac:dyDescent="0.25">
      <c r="A53" s="36">
        <v>2014</v>
      </c>
      <c r="B53" s="21">
        <f t="shared" si="9"/>
        <v>384.76600000000002</v>
      </c>
      <c r="C53" s="21">
        <f t="shared" si="10"/>
        <v>32.715000000000003</v>
      </c>
    </row>
    <row r="54" spans="1:5" x14ac:dyDescent="0.25">
      <c r="A54" s="36">
        <v>2015</v>
      </c>
      <c r="B54" s="21">
        <f t="shared" si="9"/>
        <v>369.39400000000001</v>
      </c>
      <c r="C54" s="21">
        <f t="shared" si="10"/>
        <v>31.314</v>
      </c>
    </row>
    <row r="55" spans="1:5" x14ac:dyDescent="0.25">
      <c r="A55" s="36">
        <v>2016</v>
      </c>
      <c r="B55" s="21">
        <f t="shared" si="9"/>
        <v>371.58199999999999</v>
      </c>
      <c r="C55" s="21">
        <f t="shared" si="10"/>
        <v>30.652999999999999</v>
      </c>
    </row>
    <row r="56" spans="1:5" x14ac:dyDescent="0.25">
      <c r="A56" s="36">
        <v>2017</v>
      </c>
      <c r="B56" s="21">
        <f t="shared" si="9"/>
        <v>396.26</v>
      </c>
      <c r="C56" s="21">
        <f t="shared" si="10"/>
        <v>29.361000000000001</v>
      </c>
    </row>
    <row r="57" spans="1:5" x14ac:dyDescent="0.25">
      <c r="A57" s="36">
        <v>2018</v>
      </c>
      <c r="B57" s="21">
        <f t="shared" si="9"/>
        <v>404.79</v>
      </c>
      <c r="C57" s="21">
        <f t="shared" si="10"/>
        <v>28.370999999999999</v>
      </c>
      <c r="D57" s="37">
        <f>+((B57-B47)/B47)</f>
        <v>-0.2137358763235028</v>
      </c>
      <c r="E57" s="37">
        <f>+((C57-C47)/C47)</f>
        <v>-0.40688631517330776</v>
      </c>
    </row>
  </sheetData>
  <mergeCells count="4">
    <mergeCell ref="B2:E2"/>
    <mergeCell ref="B4:D4"/>
    <mergeCell ref="B3:C3"/>
    <mergeCell ref="E3:G3"/>
  </mergeCells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DD314-CD72-49F4-A2FA-F761675ED77F}">
  <dimension ref="A1:E539"/>
  <sheetViews>
    <sheetView workbookViewId="0">
      <selection activeCell="C4" sqref="C4"/>
    </sheetView>
  </sheetViews>
  <sheetFormatPr defaultRowHeight="15" x14ac:dyDescent="0.25"/>
  <cols>
    <col min="2" max="2" width="29" customWidth="1"/>
    <col min="3" max="3" width="15" customWidth="1"/>
    <col min="5" max="5" width="25.85546875" customWidth="1"/>
  </cols>
  <sheetData>
    <row r="1" spans="1:5" x14ac:dyDescent="0.25">
      <c r="A1" t="s">
        <v>526</v>
      </c>
    </row>
    <row r="2" spans="1:5" x14ac:dyDescent="0.25">
      <c r="A2" t="s">
        <v>530</v>
      </c>
    </row>
    <row r="3" spans="1:5" x14ac:dyDescent="0.25">
      <c r="A3" t="s">
        <v>527</v>
      </c>
      <c r="B3" s="35" t="s">
        <v>528</v>
      </c>
    </row>
    <row r="4" spans="1:5" ht="60" x14ac:dyDescent="0.25">
      <c r="A4" s="20" t="s">
        <v>63</v>
      </c>
      <c r="B4" s="20" t="s">
        <v>529</v>
      </c>
      <c r="C4" s="20" t="s">
        <v>914</v>
      </c>
      <c r="E4" s="20" t="s">
        <v>910</v>
      </c>
    </row>
    <row r="5" spans="1:5" x14ac:dyDescent="0.25">
      <c r="A5">
        <v>1987</v>
      </c>
      <c r="B5">
        <v>103.6</v>
      </c>
    </row>
    <row r="6" spans="1:5" x14ac:dyDescent="0.25">
      <c r="A6">
        <v>1988</v>
      </c>
      <c r="B6">
        <v>111.2</v>
      </c>
      <c r="C6" s="165">
        <f>+((B6-B5)/B5)</f>
        <v>7.3359073359073448E-2</v>
      </c>
    </row>
    <row r="7" spans="1:5" x14ac:dyDescent="0.25">
      <c r="A7">
        <v>1989</v>
      </c>
      <c r="B7">
        <v>121.4</v>
      </c>
      <c r="C7" s="165">
        <f t="shared" ref="C7:C35" si="0">+((B7-B6)/B6)</f>
        <v>9.1726618705035998E-2</v>
      </c>
    </row>
    <row r="8" spans="1:5" x14ac:dyDescent="0.25">
      <c r="A8">
        <v>1990</v>
      </c>
      <c r="B8">
        <v>136.1</v>
      </c>
      <c r="C8" s="165">
        <f t="shared" si="0"/>
        <v>0.12108731466227338</v>
      </c>
    </row>
    <row r="9" spans="1:5" x14ac:dyDescent="0.25">
      <c r="A9">
        <v>1991</v>
      </c>
      <c r="B9">
        <v>152.9</v>
      </c>
      <c r="C9" s="165">
        <f t="shared" si="0"/>
        <v>0.12343864805290236</v>
      </c>
    </row>
    <row r="10" spans="1:5" x14ac:dyDescent="0.25">
      <c r="A10">
        <v>1992</v>
      </c>
      <c r="B10">
        <v>166.7</v>
      </c>
      <c r="C10" s="165">
        <f t="shared" si="0"/>
        <v>9.0255068672334751E-2</v>
      </c>
    </row>
    <row r="11" spans="1:5" x14ac:dyDescent="0.25">
      <c r="A11">
        <v>1993</v>
      </c>
      <c r="B11">
        <v>179.5</v>
      </c>
      <c r="C11" s="165">
        <f t="shared" si="0"/>
        <v>7.67846430713858E-2</v>
      </c>
    </row>
    <row r="12" spans="1:5" x14ac:dyDescent="0.25">
      <c r="A12">
        <v>1994</v>
      </c>
      <c r="B12">
        <v>189.5</v>
      </c>
      <c r="C12" s="165">
        <f t="shared" si="0"/>
        <v>5.5710306406685235E-2</v>
      </c>
    </row>
    <row r="13" spans="1:5" x14ac:dyDescent="0.25">
      <c r="A13">
        <v>1995</v>
      </c>
      <c r="B13">
        <v>200.2</v>
      </c>
      <c r="C13" s="165">
        <f t="shared" si="0"/>
        <v>5.6464379947229491E-2</v>
      </c>
    </row>
    <row r="14" spans="1:5" x14ac:dyDescent="0.25">
      <c r="A14">
        <v>1996</v>
      </c>
      <c r="B14">
        <v>209.3</v>
      </c>
      <c r="C14" s="165">
        <f t="shared" si="0"/>
        <v>4.5454545454545574E-2</v>
      </c>
    </row>
    <row r="15" spans="1:5" x14ac:dyDescent="0.25">
      <c r="A15">
        <v>1997</v>
      </c>
      <c r="B15">
        <v>216.4</v>
      </c>
      <c r="C15" s="165">
        <f t="shared" si="0"/>
        <v>3.3922599139990413E-2</v>
      </c>
    </row>
    <row r="16" spans="1:5" x14ac:dyDescent="0.25">
      <c r="A16">
        <v>1998</v>
      </c>
      <c r="B16">
        <v>223.1</v>
      </c>
      <c r="C16" s="165">
        <f t="shared" si="0"/>
        <v>3.0961182994454661E-2</v>
      </c>
    </row>
    <row r="17" spans="1:3" x14ac:dyDescent="0.25">
      <c r="A17">
        <v>1999</v>
      </c>
      <c r="B17">
        <v>229.9</v>
      </c>
      <c r="C17" s="165">
        <f t="shared" si="0"/>
        <v>3.0479605558045773E-2</v>
      </c>
    </row>
    <row r="18" spans="1:3" x14ac:dyDescent="0.25">
      <c r="A18">
        <v>2000</v>
      </c>
      <c r="B18">
        <v>237.5</v>
      </c>
      <c r="C18" s="165">
        <f t="shared" si="0"/>
        <v>3.3057851239669395E-2</v>
      </c>
    </row>
    <row r="19" spans="1:3" x14ac:dyDescent="0.25">
      <c r="A19">
        <v>2001</v>
      </c>
      <c r="B19">
        <v>245.7</v>
      </c>
      <c r="C19" s="165">
        <f t="shared" si="0"/>
        <v>3.4526315789473634E-2</v>
      </c>
    </row>
    <row r="20" spans="1:3" x14ac:dyDescent="0.25">
      <c r="A20">
        <v>2002</v>
      </c>
      <c r="B20">
        <v>252.1</v>
      </c>
      <c r="C20" s="165">
        <f t="shared" si="0"/>
        <v>2.6048026048026071E-2</v>
      </c>
    </row>
    <row r="21" spans="1:3" x14ac:dyDescent="0.25">
      <c r="A21">
        <v>2003</v>
      </c>
      <c r="B21">
        <v>255.9</v>
      </c>
      <c r="C21" s="165">
        <f t="shared" si="0"/>
        <v>1.5073383577945305E-2</v>
      </c>
    </row>
    <row r="22" spans="1:3" x14ac:dyDescent="0.25">
      <c r="A22">
        <v>2004</v>
      </c>
      <c r="B22">
        <v>261.60000000000002</v>
      </c>
      <c r="C22" s="165">
        <f t="shared" si="0"/>
        <v>2.2274325908558098E-2</v>
      </c>
    </row>
    <row r="23" spans="1:3" x14ac:dyDescent="0.25">
      <c r="A23">
        <v>2005</v>
      </c>
      <c r="B23">
        <v>270.5</v>
      </c>
      <c r="C23" s="165">
        <f t="shared" si="0"/>
        <v>3.4021406727828656E-2</v>
      </c>
    </row>
    <row r="24" spans="1:3" x14ac:dyDescent="0.25">
      <c r="A24">
        <v>2006</v>
      </c>
      <c r="B24">
        <v>278.39999999999998</v>
      </c>
      <c r="C24" s="165">
        <f t="shared" si="0"/>
        <v>2.9205175600739288E-2</v>
      </c>
    </row>
    <row r="25" spans="1:3" x14ac:dyDescent="0.25">
      <c r="A25">
        <v>2007</v>
      </c>
      <c r="B25">
        <v>287.7</v>
      </c>
      <c r="C25" s="165">
        <f t="shared" si="0"/>
        <v>3.3405172413793149E-2</v>
      </c>
    </row>
    <row r="26" spans="1:3" x14ac:dyDescent="0.25">
      <c r="A26">
        <v>2008</v>
      </c>
      <c r="B26">
        <v>298.2</v>
      </c>
      <c r="C26" s="165">
        <f t="shared" si="0"/>
        <v>3.6496350364963508E-2</v>
      </c>
    </row>
    <row r="27" spans="1:3" x14ac:dyDescent="0.25">
      <c r="A27">
        <v>2009</v>
      </c>
      <c r="B27">
        <v>304.2</v>
      </c>
      <c r="C27" s="165">
        <f t="shared" si="0"/>
        <v>2.0120724346076459E-2</v>
      </c>
    </row>
    <row r="28" spans="1:3" x14ac:dyDescent="0.25">
      <c r="A28">
        <v>2010</v>
      </c>
      <c r="B28">
        <v>308.5</v>
      </c>
      <c r="C28" s="165">
        <f t="shared" si="0"/>
        <v>1.4135437212360328E-2</v>
      </c>
    </row>
    <row r="29" spans="1:3" x14ac:dyDescent="0.25">
      <c r="A29">
        <v>2011</v>
      </c>
      <c r="B29">
        <v>316.2</v>
      </c>
      <c r="C29" s="165">
        <f t="shared" si="0"/>
        <v>2.4959481361426221E-2</v>
      </c>
    </row>
    <row r="30" spans="1:3" x14ac:dyDescent="0.25">
      <c r="A30">
        <v>2012</v>
      </c>
      <c r="B30">
        <v>326.7</v>
      </c>
      <c r="C30" s="165">
        <f t="shared" si="0"/>
        <v>3.3206831119544596E-2</v>
      </c>
    </row>
    <row r="31" spans="1:3" x14ac:dyDescent="0.25">
      <c r="A31">
        <v>2013</v>
      </c>
      <c r="B31">
        <v>335.2</v>
      </c>
      <c r="C31" s="165">
        <f t="shared" si="0"/>
        <v>2.6017753290480564E-2</v>
      </c>
    </row>
    <row r="32" spans="1:3" x14ac:dyDescent="0.25">
      <c r="A32">
        <v>2014</v>
      </c>
      <c r="B32">
        <v>343.9</v>
      </c>
      <c r="C32" s="165">
        <f t="shared" si="0"/>
        <v>2.595465393794746E-2</v>
      </c>
    </row>
    <row r="33" spans="1:3" x14ac:dyDescent="0.25">
      <c r="A33">
        <v>2015</v>
      </c>
      <c r="B33">
        <v>354.2</v>
      </c>
      <c r="C33" s="165">
        <f t="shared" si="0"/>
        <v>2.9950567025298087E-2</v>
      </c>
    </row>
    <row r="34" spans="1:3" x14ac:dyDescent="0.25">
      <c r="A34">
        <v>2016</v>
      </c>
      <c r="B34">
        <v>361.2</v>
      </c>
      <c r="C34" s="165">
        <f t="shared" si="0"/>
        <v>1.9762845849802372E-2</v>
      </c>
    </row>
    <row r="35" spans="1:3" x14ac:dyDescent="0.25">
      <c r="A35">
        <v>2017</v>
      </c>
      <c r="B35">
        <v>365.7</v>
      </c>
      <c r="C35" s="165">
        <f t="shared" si="0"/>
        <v>1.2458471760797342E-2</v>
      </c>
    </row>
    <row r="36" spans="1:3" x14ac:dyDescent="0.25">
      <c r="A36" t="s">
        <v>276</v>
      </c>
      <c r="B36">
        <v>100.1</v>
      </c>
    </row>
    <row r="37" spans="1:3" x14ac:dyDescent="0.25">
      <c r="A37" t="s">
        <v>277</v>
      </c>
      <c r="B37">
        <v>104.3</v>
      </c>
    </row>
    <row r="38" spans="1:3" x14ac:dyDescent="0.25">
      <c r="A38" t="s">
        <v>278</v>
      </c>
      <c r="B38">
        <v>104.6</v>
      </c>
    </row>
    <row r="39" spans="1:3" x14ac:dyDescent="0.25">
      <c r="A39" t="s">
        <v>279</v>
      </c>
      <c r="B39">
        <v>105.4</v>
      </c>
    </row>
    <row r="40" spans="1:3" x14ac:dyDescent="0.25">
      <c r="A40" t="s">
        <v>280</v>
      </c>
      <c r="B40">
        <v>105.8</v>
      </c>
    </row>
    <row r="41" spans="1:3" x14ac:dyDescent="0.25">
      <c r="A41" t="s">
        <v>281</v>
      </c>
      <c r="B41">
        <v>112.1</v>
      </c>
    </row>
    <row r="42" spans="1:3" x14ac:dyDescent="0.25">
      <c r="A42" t="s">
        <v>282</v>
      </c>
      <c r="B42">
        <v>112.9</v>
      </c>
    </row>
    <row r="43" spans="1:3" x14ac:dyDescent="0.25">
      <c r="A43" t="s">
        <v>283</v>
      </c>
      <c r="B43">
        <v>114.1</v>
      </c>
    </row>
    <row r="44" spans="1:3" x14ac:dyDescent="0.25">
      <c r="A44" t="s">
        <v>284</v>
      </c>
      <c r="B44">
        <v>114.5</v>
      </c>
    </row>
    <row r="45" spans="1:3" x14ac:dyDescent="0.25">
      <c r="A45" t="s">
        <v>285</v>
      </c>
      <c r="B45">
        <v>122.8</v>
      </c>
    </row>
    <row r="46" spans="1:3" x14ac:dyDescent="0.25">
      <c r="A46" t="s">
        <v>286</v>
      </c>
      <c r="B46">
        <v>123.5</v>
      </c>
    </row>
    <row r="47" spans="1:3" x14ac:dyDescent="0.25">
      <c r="A47" t="s">
        <v>287</v>
      </c>
      <c r="B47">
        <v>125</v>
      </c>
    </row>
    <row r="48" spans="1:3" x14ac:dyDescent="0.25">
      <c r="A48" t="s">
        <v>288</v>
      </c>
      <c r="B48">
        <v>126</v>
      </c>
    </row>
    <row r="49" spans="1:2" x14ac:dyDescent="0.25">
      <c r="A49" t="s">
        <v>289</v>
      </c>
      <c r="B49">
        <v>137</v>
      </c>
    </row>
    <row r="50" spans="1:2" x14ac:dyDescent="0.25">
      <c r="A50" t="s">
        <v>290</v>
      </c>
      <c r="B50">
        <v>139.9</v>
      </c>
    </row>
    <row r="51" spans="1:2" x14ac:dyDescent="0.25">
      <c r="A51" t="s">
        <v>291</v>
      </c>
      <c r="B51">
        <v>141.4</v>
      </c>
    </row>
    <row r="52" spans="1:2" x14ac:dyDescent="0.25">
      <c r="A52" t="s">
        <v>292</v>
      </c>
      <c r="B52">
        <v>142.5</v>
      </c>
    </row>
    <row r="53" spans="1:2" x14ac:dyDescent="0.25">
      <c r="A53" t="s">
        <v>293</v>
      </c>
      <c r="B53">
        <v>155.69999999999999</v>
      </c>
    </row>
    <row r="54" spans="1:2" x14ac:dyDescent="0.25">
      <c r="A54" t="s">
        <v>294</v>
      </c>
      <c r="B54">
        <v>156.19999999999999</v>
      </c>
    </row>
    <row r="55" spans="1:2" x14ac:dyDescent="0.25">
      <c r="A55" t="s">
        <v>295</v>
      </c>
      <c r="B55">
        <v>157.19999999999999</v>
      </c>
    </row>
    <row r="56" spans="1:2" x14ac:dyDescent="0.25">
      <c r="A56" t="s">
        <v>296</v>
      </c>
      <c r="B56">
        <v>158.5</v>
      </c>
    </row>
    <row r="57" spans="1:2" x14ac:dyDescent="0.25">
      <c r="A57" t="s">
        <v>297</v>
      </c>
      <c r="B57">
        <v>168.6</v>
      </c>
    </row>
    <row r="58" spans="1:2" x14ac:dyDescent="0.25">
      <c r="A58" t="s">
        <v>298</v>
      </c>
      <c r="B58">
        <v>169.1</v>
      </c>
    </row>
    <row r="59" spans="1:2" x14ac:dyDescent="0.25">
      <c r="A59" t="s">
        <v>299</v>
      </c>
      <c r="B59">
        <v>170.7</v>
      </c>
    </row>
    <row r="60" spans="1:2" x14ac:dyDescent="0.25">
      <c r="A60" t="s">
        <v>300</v>
      </c>
      <c r="B60">
        <v>170.8</v>
      </c>
    </row>
    <row r="61" spans="1:2" x14ac:dyDescent="0.25">
      <c r="A61" t="s">
        <v>301</v>
      </c>
      <c r="B61">
        <v>181.7</v>
      </c>
    </row>
    <row r="62" spans="1:2" x14ac:dyDescent="0.25">
      <c r="A62" t="s">
        <v>302</v>
      </c>
      <c r="B62">
        <v>182.3</v>
      </c>
    </row>
    <row r="63" spans="1:2" x14ac:dyDescent="0.25">
      <c r="A63" t="s">
        <v>303</v>
      </c>
      <c r="B63">
        <v>183.3</v>
      </c>
    </row>
    <row r="64" spans="1:2" x14ac:dyDescent="0.25">
      <c r="A64" t="s">
        <v>304</v>
      </c>
      <c r="B64">
        <v>183.3</v>
      </c>
    </row>
    <row r="65" spans="1:2" x14ac:dyDescent="0.25">
      <c r="A65" t="s">
        <v>305</v>
      </c>
      <c r="B65">
        <v>191.3</v>
      </c>
    </row>
    <row r="66" spans="1:2" x14ac:dyDescent="0.25">
      <c r="A66" t="s">
        <v>306</v>
      </c>
      <c r="B66">
        <v>191.6</v>
      </c>
    </row>
    <row r="67" spans="1:2" x14ac:dyDescent="0.25">
      <c r="A67" t="s">
        <v>307</v>
      </c>
      <c r="B67">
        <v>192</v>
      </c>
    </row>
    <row r="68" spans="1:2" x14ac:dyDescent="0.25">
      <c r="A68" t="s">
        <v>308</v>
      </c>
      <c r="B68">
        <v>192.5</v>
      </c>
    </row>
    <row r="69" spans="1:2" x14ac:dyDescent="0.25">
      <c r="A69" t="s">
        <v>309</v>
      </c>
      <c r="B69">
        <v>202.1</v>
      </c>
    </row>
    <row r="70" spans="1:2" x14ac:dyDescent="0.25">
      <c r="A70" t="s">
        <v>310</v>
      </c>
      <c r="B70">
        <v>202.8</v>
      </c>
    </row>
    <row r="71" spans="1:2" x14ac:dyDescent="0.25">
      <c r="A71" t="s">
        <v>311</v>
      </c>
      <c r="B71">
        <v>203.5</v>
      </c>
    </row>
    <row r="72" spans="1:2" x14ac:dyDescent="0.25">
      <c r="A72" t="s">
        <v>312</v>
      </c>
      <c r="B72">
        <v>204.2</v>
      </c>
    </row>
    <row r="73" spans="1:2" x14ac:dyDescent="0.25">
      <c r="A73" t="s">
        <v>313</v>
      </c>
      <c r="B73">
        <v>210.1</v>
      </c>
    </row>
    <row r="74" spans="1:2" x14ac:dyDescent="0.25">
      <c r="A74" t="s">
        <v>314</v>
      </c>
      <c r="B74">
        <v>211.3</v>
      </c>
    </row>
    <row r="75" spans="1:2" x14ac:dyDescent="0.25">
      <c r="A75" t="s">
        <v>315</v>
      </c>
      <c r="B75">
        <v>211.8</v>
      </c>
    </row>
    <row r="76" spans="1:2" x14ac:dyDescent="0.25">
      <c r="A76" t="s">
        <v>316</v>
      </c>
      <c r="B76">
        <v>212.7</v>
      </c>
    </row>
    <row r="77" spans="1:2" x14ac:dyDescent="0.25">
      <c r="A77" t="s">
        <v>317</v>
      </c>
      <c r="B77">
        <v>217</v>
      </c>
    </row>
    <row r="78" spans="1:2" x14ac:dyDescent="0.25">
      <c r="A78" t="s">
        <v>318</v>
      </c>
      <c r="B78">
        <v>217.6</v>
      </c>
    </row>
    <row r="79" spans="1:2" x14ac:dyDescent="0.25">
      <c r="A79" t="s">
        <v>319</v>
      </c>
      <c r="B79">
        <v>218.5</v>
      </c>
    </row>
    <row r="80" spans="1:2" x14ac:dyDescent="0.25">
      <c r="A80" t="s">
        <v>320</v>
      </c>
      <c r="B80">
        <v>219.3</v>
      </c>
    </row>
    <row r="81" spans="1:2" x14ac:dyDescent="0.25">
      <c r="A81" t="s">
        <v>321</v>
      </c>
      <c r="B81">
        <v>223.1</v>
      </c>
    </row>
    <row r="82" spans="1:2" x14ac:dyDescent="0.25">
      <c r="A82" t="s">
        <v>322</v>
      </c>
      <c r="B82">
        <v>224.4</v>
      </c>
    </row>
    <row r="83" spans="1:2" x14ac:dyDescent="0.25">
      <c r="A83" t="s">
        <v>323</v>
      </c>
      <c r="B83">
        <v>225.8</v>
      </c>
    </row>
    <row r="84" spans="1:2" x14ac:dyDescent="0.25">
      <c r="A84" t="s">
        <v>324</v>
      </c>
      <c r="B84">
        <v>226</v>
      </c>
    </row>
    <row r="85" spans="1:2" x14ac:dyDescent="0.25">
      <c r="A85" t="s">
        <v>325</v>
      </c>
      <c r="B85">
        <v>230.3</v>
      </c>
    </row>
    <row r="86" spans="1:2" x14ac:dyDescent="0.25">
      <c r="A86" t="s">
        <v>326</v>
      </c>
      <c r="B86">
        <v>231.2</v>
      </c>
    </row>
    <row r="87" spans="1:2" x14ac:dyDescent="0.25">
      <c r="A87" t="s">
        <v>327</v>
      </c>
      <c r="B87">
        <v>232.2</v>
      </c>
    </row>
    <row r="88" spans="1:2" x14ac:dyDescent="0.25">
      <c r="A88" t="s">
        <v>328</v>
      </c>
      <c r="B88">
        <v>233.1</v>
      </c>
    </row>
    <row r="89" spans="1:2" x14ac:dyDescent="0.25">
      <c r="A89" t="s">
        <v>329</v>
      </c>
      <c r="B89">
        <v>237.5</v>
      </c>
    </row>
    <row r="90" spans="1:2" x14ac:dyDescent="0.25">
      <c r="A90" t="s">
        <v>330</v>
      </c>
      <c r="B90">
        <v>238.9</v>
      </c>
    </row>
    <row r="91" spans="1:2" x14ac:dyDescent="0.25">
      <c r="A91" t="s">
        <v>331</v>
      </c>
      <c r="B91">
        <v>240.4</v>
      </c>
    </row>
    <row r="92" spans="1:2" x14ac:dyDescent="0.25">
      <c r="A92" t="s">
        <v>332</v>
      </c>
      <c r="B92">
        <v>241</v>
      </c>
    </row>
    <row r="93" spans="1:2" x14ac:dyDescent="0.25">
      <c r="A93" t="s">
        <v>333</v>
      </c>
      <c r="B93">
        <v>246.5</v>
      </c>
    </row>
    <row r="94" spans="1:2" x14ac:dyDescent="0.25">
      <c r="A94" t="s">
        <v>334</v>
      </c>
      <c r="B94">
        <v>247.1</v>
      </c>
    </row>
    <row r="95" spans="1:2" x14ac:dyDescent="0.25">
      <c r="A95" t="s">
        <v>335</v>
      </c>
      <c r="B95">
        <v>248</v>
      </c>
    </row>
    <row r="96" spans="1:2" x14ac:dyDescent="0.25">
      <c r="A96" t="s">
        <v>336</v>
      </c>
      <c r="B96">
        <v>248.7</v>
      </c>
    </row>
    <row r="97" spans="1:2" x14ac:dyDescent="0.25">
      <c r="A97" t="s">
        <v>337</v>
      </c>
      <c r="B97">
        <v>253</v>
      </c>
    </row>
    <row r="98" spans="1:2" x14ac:dyDescent="0.25">
      <c r="A98" t="s">
        <v>338</v>
      </c>
      <c r="B98">
        <v>253.1</v>
      </c>
    </row>
    <row r="99" spans="1:2" x14ac:dyDescent="0.25">
      <c r="A99" t="s">
        <v>339</v>
      </c>
      <c r="B99">
        <v>253.7</v>
      </c>
    </row>
    <row r="100" spans="1:2" x14ac:dyDescent="0.25">
      <c r="A100" t="s">
        <v>340</v>
      </c>
      <c r="B100">
        <v>253.4</v>
      </c>
    </row>
    <row r="101" spans="1:2" x14ac:dyDescent="0.25">
      <c r="A101" t="s">
        <v>341</v>
      </c>
      <c r="B101">
        <v>255.8</v>
      </c>
    </row>
    <row r="102" spans="1:2" x14ac:dyDescent="0.25">
      <c r="A102" t="s">
        <v>342</v>
      </c>
      <c r="B102">
        <v>256.8</v>
      </c>
    </row>
    <row r="103" spans="1:2" x14ac:dyDescent="0.25">
      <c r="A103" t="s">
        <v>343</v>
      </c>
      <c r="B103">
        <v>257.5</v>
      </c>
    </row>
    <row r="104" spans="1:2" x14ac:dyDescent="0.25">
      <c r="A104" t="s">
        <v>344</v>
      </c>
      <c r="B104">
        <v>258</v>
      </c>
    </row>
    <row r="105" spans="1:2" x14ac:dyDescent="0.25">
      <c r="A105" t="s">
        <v>345</v>
      </c>
      <c r="B105">
        <v>261.2</v>
      </c>
    </row>
    <row r="106" spans="1:2" x14ac:dyDescent="0.25">
      <c r="A106" t="s">
        <v>346</v>
      </c>
      <c r="B106">
        <v>262.5</v>
      </c>
    </row>
    <row r="107" spans="1:2" x14ac:dyDescent="0.25">
      <c r="A107" t="s">
        <v>347</v>
      </c>
      <c r="B107">
        <v>264.60000000000002</v>
      </c>
    </row>
    <row r="108" spans="1:2" x14ac:dyDescent="0.25">
      <c r="A108" t="s">
        <v>348</v>
      </c>
      <c r="B108">
        <v>265.8</v>
      </c>
    </row>
    <row r="109" spans="1:2" x14ac:dyDescent="0.25">
      <c r="A109" t="s">
        <v>349</v>
      </c>
      <c r="B109">
        <v>270.5</v>
      </c>
    </row>
    <row r="110" spans="1:2" x14ac:dyDescent="0.25">
      <c r="A110" t="s">
        <v>350</v>
      </c>
      <c r="B110">
        <v>272.5</v>
      </c>
    </row>
    <row r="111" spans="1:2" x14ac:dyDescent="0.25">
      <c r="A111" t="s">
        <v>351</v>
      </c>
      <c r="B111">
        <v>273</v>
      </c>
    </row>
    <row r="112" spans="1:2" x14ac:dyDescent="0.25">
      <c r="A112" t="s">
        <v>352</v>
      </c>
      <c r="B112">
        <v>273.7</v>
      </c>
    </row>
    <row r="113" spans="1:2" x14ac:dyDescent="0.25">
      <c r="A113" t="s">
        <v>353</v>
      </c>
      <c r="B113">
        <v>278.3</v>
      </c>
    </row>
    <row r="114" spans="1:2" x14ac:dyDescent="0.25">
      <c r="A114" t="s">
        <v>354</v>
      </c>
      <c r="B114">
        <v>280.60000000000002</v>
      </c>
    </row>
    <row r="115" spans="1:2" x14ac:dyDescent="0.25">
      <c r="A115" t="s">
        <v>355</v>
      </c>
      <c r="B115">
        <v>281.2</v>
      </c>
    </row>
    <row r="116" spans="1:2" x14ac:dyDescent="0.25">
      <c r="A116" t="s">
        <v>356</v>
      </c>
      <c r="B116">
        <v>282.5</v>
      </c>
    </row>
    <row r="117" spans="1:2" x14ac:dyDescent="0.25">
      <c r="A117" t="s">
        <v>357</v>
      </c>
      <c r="B117">
        <v>287.2</v>
      </c>
    </row>
    <row r="118" spans="1:2" x14ac:dyDescent="0.25">
      <c r="A118" t="s">
        <v>358</v>
      </c>
      <c r="B118">
        <v>289.8</v>
      </c>
    </row>
    <row r="119" spans="1:2" x14ac:dyDescent="0.25">
      <c r="A119" t="s">
        <v>359</v>
      </c>
      <c r="B119">
        <v>291.5</v>
      </c>
    </row>
    <row r="120" spans="1:2" x14ac:dyDescent="0.25">
      <c r="A120" t="s">
        <v>360</v>
      </c>
      <c r="B120">
        <v>293.10000000000002</v>
      </c>
    </row>
    <row r="121" spans="1:2" x14ac:dyDescent="0.25">
      <c r="A121" t="s">
        <v>361</v>
      </c>
      <c r="B121">
        <v>298.2</v>
      </c>
    </row>
    <row r="122" spans="1:2" x14ac:dyDescent="0.25">
      <c r="A122" t="s">
        <v>362</v>
      </c>
      <c r="B122">
        <v>299.2</v>
      </c>
    </row>
    <row r="123" spans="1:2" x14ac:dyDescent="0.25">
      <c r="A123" t="s">
        <v>363</v>
      </c>
      <c r="B123">
        <v>302.39999999999998</v>
      </c>
    </row>
    <row r="124" spans="1:2" x14ac:dyDescent="0.25">
      <c r="A124" t="s">
        <v>364</v>
      </c>
      <c r="B124">
        <v>302.10000000000002</v>
      </c>
    </row>
    <row r="125" spans="1:2" x14ac:dyDescent="0.25">
      <c r="A125" t="s">
        <v>365</v>
      </c>
      <c r="B125">
        <v>303.2</v>
      </c>
    </row>
    <row r="126" spans="1:2" x14ac:dyDescent="0.25">
      <c r="A126" t="s">
        <v>366</v>
      </c>
      <c r="B126">
        <v>305.60000000000002</v>
      </c>
    </row>
    <row r="127" spans="1:2" x14ac:dyDescent="0.25">
      <c r="A127" t="s">
        <v>367</v>
      </c>
      <c r="B127">
        <v>306</v>
      </c>
    </row>
    <row r="128" spans="1:2" x14ac:dyDescent="0.25">
      <c r="A128" t="s">
        <v>368</v>
      </c>
      <c r="B128">
        <v>306.3</v>
      </c>
    </row>
    <row r="129" spans="1:2" x14ac:dyDescent="0.25">
      <c r="A129" t="s">
        <v>369</v>
      </c>
      <c r="B129">
        <v>308.60000000000002</v>
      </c>
    </row>
    <row r="130" spans="1:2" x14ac:dyDescent="0.25">
      <c r="A130" t="s">
        <v>370</v>
      </c>
      <c r="B130">
        <v>309</v>
      </c>
    </row>
    <row r="131" spans="1:2" x14ac:dyDescent="0.25">
      <c r="A131" t="s">
        <v>371</v>
      </c>
      <c r="B131">
        <v>310.10000000000002</v>
      </c>
    </row>
    <row r="132" spans="1:2" x14ac:dyDescent="0.25">
      <c r="A132" t="s">
        <v>372</v>
      </c>
      <c r="B132">
        <v>311.3</v>
      </c>
    </row>
    <row r="133" spans="1:2" x14ac:dyDescent="0.25">
      <c r="A133" t="s">
        <v>373</v>
      </c>
      <c r="B133">
        <v>315.60000000000002</v>
      </c>
    </row>
    <row r="134" spans="1:2" x14ac:dyDescent="0.25">
      <c r="A134" t="s">
        <v>374</v>
      </c>
      <c r="B134">
        <v>318.5</v>
      </c>
    </row>
    <row r="135" spans="1:2" x14ac:dyDescent="0.25">
      <c r="A135" t="s">
        <v>375</v>
      </c>
      <c r="B135">
        <v>319.3</v>
      </c>
    </row>
    <row r="136" spans="1:2" x14ac:dyDescent="0.25">
      <c r="A136" t="s">
        <v>376</v>
      </c>
      <c r="B136">
        <v>321</v>
      </c>
    </row>
    <row r="137" spans="1:2" x14ac:dyDescent="0.25">
      <c r="A137" t="s">
        <v>377</v>
      </c>
      <c r="B137">
        <v>325.7</v>
      </c>
    </row>
    <row r="138" spans="1:2" x14ac:dyDescent="0.25">
      <c r="A138" t="s">
        <v>378</v>
      </c>
      <c r="B138">
        <v>329</v>
      </c>
    </row>
    <row r="139" spans="1:2" x14ac:dyDescent="0.25">
      <c r="A139" t="s">
        <v>379</v>
      </c>
      <c r="B139">
        <v>330.9</v>
      </c>
    </row>
    <row r="140" spans="1:2" x14ac:dyDescent="0.25">
      <c r="A140" t="s">
        <v>380</v>
      </c>
      <c r="B140">
        <v>331</v>
      </c>
    </row>
    <row r="141" spans="1:2" x14ac:dyDescent="0.25">
      <c r="A141" t="s">
        <v>381</v>
      </c>
      <c r="B141">
        <v>334.5</v>
      </c>
    </row>
    <row r="142" spans="1:2" x14ac:dyDescent="0.25">
      <c r="A142" t="s">
        <v>382</v>
      </c>
      <c r="B142">
        <v>337.3</v>
      </c>
    </row>
    <row r="143" spans="1:2" x14ac:dyDescent="0.25">
      <c r="A143" t="s">
        <v>383</v>
      </c>
      <c r="B143">
        <v>338</v>
      </c>
    </row>
    <row r="144" spans="1:2" x14ac:dyDescent="0.25">
      <c r="A144" t="s">
        <v>384</v>
      </c>
      <c r="B144">
        <v>338.8</v>
      </c>
    </row>
    <row r="145" spans="1:2" x14ac:dyDescent="0.25">
      <c r="A145" t="s">
        <v>385</v>
      </c>
      <c r="B145">
        <v>343.1</v>
      </c>
    </row>
    <row r="146" spans="1:2" x14ac:dyDescent="0.25">
      <c r="A146" t="s">
        <v>386</v>
      </c>
      <c r="B146">
        <v>345.9</v>
      </c>
    </row>
    <row r="147" spans="1:2" x14ac:dyDescent="0.25">
      <c r="A147" t="s">
        <v>387</v>
      </c>
      <c r="B147">
        <v>347.6</v>
      </c>
    </row>
    <row r="148" spans="1:2" x14ac:dyDescent="0.25">
      <c r="A148" t="s">
        <v>388</v>
      </c>
      <c r="B148">
        <v>349</v>
      </c>
    </row>
    <row r="149" spans="1:2" x14ac:dyDescent="0.25">
      <c r="A149" t="s">
        <v>389</v>
      </c>
      <c r="B149">
        <v>353</v>
      </c>
    </row>
    <row r="150" spans="1:2" x14ac:dyDescent="0.25">
      <c r="A150" t="s">
        <v>390</v>
      </c>
      <c r="B150">
        <v>356.4</v>
      </c>
    </row>
    <row r="151" spans="1:2" x14ac:dyDescent="0.25">
      <c r="A151" t="s">
        <v>391</v>
      </c>
      <c r="B151">
        <v>358.6</v>
      </c>
    </row>
    <row r="152" spans="1:2" x14ac:dyDescent="0.25">
      <c r="A152" t="s">
        <v>392</v>
      </c>
      <c r="B152">
        <v>359.9</v>
      </c>
    </row>
    <row r="153" spans="1:2" x14ac:dyDescent="0.25">
      <c r="A153" t="s">
        <v>466</v>
      </c>
      <c r="B153">
        <v>360.4</v>
      </c>
    </row>
    <row r="154" spans="1:2" x14ac:dyDescent="0.25">
      <c r="A154" t="s">
        <v>467</v>
      </c>
      <c r="B154">
        <v>361.6</v>
      </c>
    </row>
    <row r="155" spans="1:2" x14ac:dyDescent="0.25">
      <c r="A155" t="s">
        <v>468</v>
      </c>
      <c r="B155">
        <v>363</v>
      </c>
    </row>
    <row r="156" spans="1:2" x14ac:dyDescent="0.25">
      <c r="A156" t="s">
        <v>469</v>
      </c>
      <c r="B156">
        <v>365.1</v>
      </c>
    </row>
    <row r="157" spans="1:2" x14ac:dyDescent="0.25">
      <c r="A157" t="s">
        <v>514</v>
      </c>
      <c r="B157">
        <v>365.2</v>
      </c>
    </row>
    <row r="158" spans="1:2" x14ac:dyDescent="0.25">
      <c r="A158" t="s">
        <v>515</v>
      </c>
      <c r="B158">
        <v>366.1</v>
      </c>
    </row>
    <row r="159" spans="1:2" x14ac:dyDescent="0.25">
      <c r="A159" t="s">
        <v>516</v>
      </c>
      <c r="B159">
        <v>366.5</v>
      </c>
    </row>
    <row r="160" spans="1:2" x14ac:dyDescent="0.25">
      <c r="A160" t="s">
        <v>517</v>
      </c>
      <c r="B160">
        <v>367.4</v>
      </c>
    </row>
    <row r="161" spans="1:2" x14ac:dyDescent="0.25">
      <c r="A161" t="s">
        <v>531</v>
      </c>
      <c r="B161">
        <v>367.6</v>
      </c>
    </row>
    <row r="162" spans="1:2" x14ac:dyDescent="0.25">
      <c r="A162" t="s">
        <v>532</v>
      </c>
      <c r="B162">
        <v>100</v>
      </c>
    </row>
    <row r="163" spans="1:2" x14ac:dyDescent="0.25">
      <c r="A163" t="s">
        <v>533</v>
      </c>
      <c r="B163">
        <v>100.2</v>
      </c>
    </row>
    <row r="164" spans="1:2" x14ac:dyDescent="0.25">
      <c r="A164" t="s">
        <v>534</v>
      </c>
      <c r="B164">
        <v>100.2</v>
      </c>
    </row>
    <row r="165" spans="1:2" x14ac:dyDescent="0.25">
      <c r="A165" t="s">
        <v>535</v>
      </c>
      <c r="B165">
        <v>103.8</v>
      </c>
    </row>
    <row r="166" spans="1:2" x14ac:dyDescent="0.25">
      <c r="A166" t="s">
        <v>536</v>
      </c>
      <c r="B166">
        <v>104.3</v>
      </c>
    </row>
    <row r="167" spans="1:2" x14ac:dyDescent="0.25">
      <c r="A167" t="s">
        <v>537</v>
      </c>
      <c r="B167">
        <v>104.7</v>
      </c>
    </row>
    <row r="168" spans="1:2" x14ac:dyDescent="0.25">
      <c r="A168" t="s">
        <v>538</v>
      </c>
      <c r="B168">
        <v>104.7</v>
      </c>
    </row>
    <row r="169" spans="1:2" x14ac:dyDescent="0.25">
      <c r="A169" t="s">
        <v>539</v>
      </c>
      <c r="B169">
        <v>104.6</v>
      </c>
    </row>
    <row r="170" spans="1:2" x14ac:dyDescent="0.25">
      <c r="A170" t="s">
        <v>540</v>
      </c>
      <c r="B170">
        <v>104.6</v>
      </c>
    </row>
    <row r="171" spans="1:2" x14ac:dyDescent="0.25">
      <c r="A171" t="s">
        <v>541</v>
      </c>
      <c r="B171">
        <v>105.1</v>
      </c>
    </row>
    <row r="172" spans="1:2" x14ac:dyDescent="0.25">
      <c r="A172" t="s">
        <v>542</v>
      </c>
      <c r="B172">
        <v>105.6</v>
      </c>
    </row>
    <row r="173" spans="1:2" x14ac:dyDescent="0.25">
      <c r="A173" t="s">
        <v>543</v>
      </c>
      <c r="B173">
        <v>105.6</v>
      </c>
    </row>
    <row r="174" spans="1:2" x14ac:dyDescent="0.25">
      <c r="A174" t="s">
        <v>544</v>
      </c>
      <c r="B174">
        <v>105.7</v>
      </c>
    </row>
    <row r="175" spans="1:2" x14ac:dyDescent="0.25">
      <c r="A175" t="s">
        <v>545</v>
      </c>
      <c r="B175">
        <v>105.8</v>
      </c>
    </row>
    <row r="176" spans="1:2" x14ac:dyDescent="0.25">
      <c r="A176" t="s">
        <v>546</v>
      </c>
      <c r="B176">
        <v>105.9</v>
      </c>
    </row>
    <row r="177" spans="1:2" x14ac:dyDescent="0.25">
      <c r="A177" t="s">
        <v>547</v>
      </c>
      <c r="B177">
        <v>111.9</v>
      </c>
    </row>
    <row r="178" spans="1:2" x14ac:dyDescent="0.25">
      <c r="A178" t="s">
        <v>548</v>
      </c>
      <c r="B178">
        <v>112</v>
      </c>
    </row>
    <row r="179" spans="1:2" x14ac:dyDescent="0.25">
      <c r="A179" t="s">
        <v>549</v>
      </c>
      <c r="B179">
        <v>112.5</v>
      </c>
    </row>
    <row r="180" spans="1:2" x14ac:dyDescent="0.25">
      <c r="A180" t="s">
        <v>550</v>
      </c>
      <c r="B180">
        <v>112.9</v>
      </c>
    </row>
    <row r="181" spans="1:2" x14ac:dyDescent="0.25">
      <c r="A181" t="s">
        <v>551</v>
      </c>
      <c r="B181">
        <v>112.8</v>
      </c>
    </row>
    <row r="182" spans="1:2" x14ac:dyDescent="0.25">
      <c r="A182" t="s">
        <v>552</v>
      </c>
      <c r="B182">
        <v>113</v>
      </c>
    </row>
    <row r="183" spans="1:2" x14ac:dyDescent="0.25">
      <c r="A183" t="s">
        <v>553</v>
      </c>
      <c r="B183">
        <v>114</v>
      </c>
    </row>
    <row r="184" spans="1:2" x14ac:dyDescent="0.25">
      <c r="A184" t="s">
        <v>554</v>
      </c>
      <c r="B184">
        <v>114.4</v>
      </c>
    </row>
    <row r="185" spans="1:2" x14ac:dyDescent="0.25">
      <c r="A185" t="s">
        <v>555</v>
      </c>
      <c r="B185">
        <v>114</v>
      </c>
    </row>
    <row r="186" spans="1:2" x14ac:dyDescent="0.25">
      <c r="A186" t="s">
        <v>556</v>
      </c>
      <c r="B186">
        <v>114.4</v>
      </c>
    </row>
    <row r="187" spans="1:2" x14ac:dyDescent="0.25">
      <c r="A187" t="s">
        <v>557</v>
      </c>
      <c r="B187">
        <v>114.5</v>
      </c>
    </row>
    <row r="188" spans="1:2" x14ac:dyDescent="0.25">
      <c r="A188" t="s">
        <v>558</v>
      </c>
      <c r="B188">
        <v>114.6</v>
      </c>
    </row>
    <row r="189" spans="1:2" x14ac:dyDescent="0.25">
      <c r="A189" t="s">
        <v>559</v>
      </c>
      <c r="B189">
        <v>122.5</v>
      </c>
    </row>
    <row r="190" spans="1:2" x14ac:dyDescent="0.25">
      <c r="A190" t="s">
        <v>560</v>
      </c>
      <c r="B190">
        <v>122.7</v>
      </c>
    </row>
    <row r="191" spans="1:2" x14ac:dyDescent="0.25">
      <c r="A191" t="s">
        <v>561</v>
      </c>
      <c r="B191">
        <v>123.2</v>
      </c>
    </row>
    <row r="192" spans="1:2" x14ac:dyDescent="0.25">
      <c r="A192" t="s">
        <v>562</v>
      </c>
      <c r="B192">
        <v>123.3</v>
      </c>
    </row>
    <row r="193" spans="1:2" x14ac:dyDescent="0.25">
      <c r="A193" t="s">
        <v>563</v>
      </c>
      <c r="B193">
        <v>123.4</v>
      </c>
    </row>
    <row r="194" spans="1:2" x14ac:dyDescent="0.25">
      <c r="A194" t="s">
        <v>564</v>
      </c>
      <c r="B194">
        <v>123.7</v>
      </c>
    </row>
    <row r="195" spans="1:2" x14ac:dyDescent="0.25">
      <c r="A195" t="s">
        <v>565</v>
      </c>
      <c r="B195">
        <v>124.8</v>
      </c>
    </row>
    <row r="196" spans="1:2" x14ac:dyDescent="0.25">
      <c r="A196" t="s">
        <v>566</v>
      </c>
      <c r="B196">
        <v>124.9</v>
      </c>
    </row>
    <row r="197" spans="1:2" x14ac:dyDescent="0.25">
      <c r="A197" t="s">
        <v>567</v>
      </c>
      <c r="B197">
        <v>125.2</v>
      </c>
    </row>
    <row r="198" spans="1:2" x14ac:dyDescent="0.25">
      <c r="A198" t="s">
        <v>568</v>
      </c>
      <c r="B198">
        <v>125.9</v>
      </c>
    </row>
    <row r="199" spans="1:2" x14ac:dyDescent="0.25">
      <c r="A199" t="s">
        <v>569</v>
      </c>
      <c r="B199">
        <v>126</v>
      </c>
    </row>
    <row r="200" spans="1:2" x14ac:dyDescent="0.25">
      <c r="A200" t="s">
        <v>570</v>
      </c>
      <c r="B200">
        <v>126.2</v>
      </c>
    </row>
    <row r="201" spans="1:2" x14ac:dyDescent="0.25">
      <c r="A201" t="s">
        <v>571</v>
      </c>
      <c r="B201">
        <v>136.69999999999999</v>
      </c>
    </row>
    <row r="202" spans="1:2" x14ac:dyDescent="0.25">
      <c r="A202" t="s">
        <v>572</v>
      </c>
      <c r="B202">
        <v>136.9</v>
      </c>
    </row>
    <row r="203" spans="1:2" x14ac:dyDescent="0.25">
      <c r="A203" t="s">
        <v>573</v>
      </c>
      <c r="B203">
        <v>137.4</v>
      </c>
    </row>
    <row r="204" spans="1:2" x14ac:dyDescent="0.25">
      <c r="A204" t="s">
        <v>574</v>
      </c>
      <c r="B204">
        <v>139.6</v>
      </c>
    </row>
    <row r="205" spans="1:2" x14ac:dyDescent="0.25">
      <c r="A205" t="s">
        <v>575</v>
      </c>
      <c r="B205">
        <v>140</v>
      </c>
    </row>
    <row r="206" spans="1:2" x14ac:dyDescent="0.25">
      <c r="A206" t="s">
        <v>576</v>
      </c>
      <c r="B206">
        <v>140.19999999999999</v>
      </c>
    </row>
    <row r="207" spans="1:2" x14ac:dyDescent="0.25">
      <c r="A207" t="s">
        <v>577</v>
      </c>
      <c r="B207">
        <v>141.1</v>
      </c>
    </row>
    <row r="208" spans="1:2" x14ac:dyDescent="0.25">
      <c r="A208" t="s">
        <v>578</v>
      </c>
      <c r="B208">
        <v>141.30000000000001</v>
      </c>
    </row>
    <row r="209" spans="1:2" x14ac:dyDescent="0.25">
      <c r="A209" t="s">
        <v>579</v>
      </c>
      <c r="B209">
        <v>141.9</v>
      </c>
    </row>
    <row r="210" spans="1:2" x14ac:dyDescent="0.25">
      <c r="A210" t="s">
        <v>580</v>
      </c>
      <c r="B210">
        <v>142.30000000000001</v>
      </c>
    </row>
    <row r="211" spans="1:2" x14ac:dyDescent="0.25">
      <c r="A211" t="s">
        <v>581</v>
      </c>
      <c r="B211">
        <v>142.5</v>
      </c>
    </row>
    <row r="212" spans="1:2" x14ac:dyDescent="0.25">
      <c r="A212" t="s">
        <v>582</v>
      </c>
      <c r="B212">
        <v>142.6</v>
      </c>
    </row>
    <row r="213" spans="1:2" x14ac:dyDescent="0.25">
      <c r="A213" t="s">
        <v>583</v>
      </c>
      <c r="B213">
        <v>155.4</v>
      </c>
    </row>
    <row r="214" spans="1:2" x14ac:dyDescent="0.25">
      <c r="A214" t="s">
        <v>584</v>
      </c>
      <c r="B214">
        <v>155.6</v>
      </c>
    </row>
    <row r="215" spans="1:2" x14ac:dyDescent="0.25">
      <c r="A215" t="s">
        <v>585</v>
      </c>
      <c r="B215">
        <v>156.1</v>
      </c>
    </row>
    <row r="216" spans="1:2" x14ac:dyDescent="0.25">
      <c r="A216" t="s">
        <v>586</v>
      </c>
      <c r="B216">
        <v>156</v>
      </c>
    </row>
    <row r="217" spans="1:2" x14ac:dyDescent="0.25">
      <c r="A217" t="s">
        <v>587</v>
      </c>
      <c r="B217">
        <v>156.4</v>
      </c>
    </row>
    <row r="218" spans="1:2" x14ac:dyDescent="0.25">
      <c r="A218" t="s">
        <v>588</v>
      </c>
      <c r="B218">
        <v>156.30000000000001</v>
      </c>
    </row>
    <row r="219" spans="1:2" x14ac:dyDescent="0.25">
      <c r="A219" t="s">
        <v>589</v>
      </c>
      <c r="B219">
        <v>156.80000000000001</v>
      </c>
    </row>
    <row r="220" spans="1:2" x14ac:dyDescent="0.25">
      <c r="A220" t="s">
        <v>590</v>
      </c>
      <c r="B220">
        <v>157.30000000000001</v>
      </c>
    </row>
    <row r="221" spans="1:2" x14ac:dyDescent="0.25">
      <c r="A221" t="s">
        <v>591</v>
      </c>
      <c r="B221">
        <v>157.5</v>
      </c>
    </row>
    <row r="222" spans="1:2" x14ac:dyDescent="0.25">
      <c r="A222" t="s">
        <v>592</v>
      </c>
      <c r="B222">
        <v>158.30000000000001</v>
      </c>
    </row>
    <row r="223" spans="1:2" x14ac:dyDescent="0.25">
      <c r="A223" t="s">
        <v>593</v>
      </c>
      <c r="B223">
        <v>158.5</v>
      </c>
    </row>
    <row r="224" spans="1:2" x14ac:dyDescent="0.25">
      <c r="A224" t="s">
        <v>594</v>
      </c>
      <c r="B224">
        <v>158.69999999999999</v>
      </c>
    </row>
    <row r="225" spans="1:2" x14ac:dyDescent="0.25">
      <c r="A225" t="s">
        <v>595</v>
      </c>
      <c r="B225">
        <v>168.5</v>
      </c>
    </row>
    <row r="226" spans="1:2" x14ac:dyDescent="0.25">
      <c r="A226" t="s">
        <v>596</v>
      </c>
      <c r="B226">
        <v>168.7</v>
      </c>
    </row>
    <row r="227" spans="1:2" x14ac:dyDescent="0.25">
      <c r="A227" t="s">
        <v>597</v>
      </c>
      <c r="B227">
        <v>168.7</v>
      </c>
    </row>
    <row r="228" spans="1:2" x14ac:dyDescent="0.25">
      <c r="A228" t="s">
        <v>598</v>
      </c>
      <c r="B228">
        <v>168.9</v>
      </c>
    </row>
    <row r="229" spans="1:2" x14ac:dyDescent="0.25">
      <c r="A229" t="s">
        <v>599</v>
      </c>
      <c r="B229">
        <v>169.1</v>
      </c>
    </row>
    <row r="230" spans="1:2" x14ac:dyDescent="0.25">
      <c r="A230" t="s">
        <v>600</v>
      </c>
      <c r="B230">
        <v>169.2</v>
      </c>
    </row>
    <row r="231" spans="1:2" x14ac:dyDescent="0.25">
      <c r="A231" t="s">
        <v>601</v>
      </c>
      <c r="B231">
        <v>170.5</v>
      </c>
    </row>
    <row r="232" spans="1:2" x14ac:dyDescent="0.25">
      <c r="A232" t="s">
        <v>602</v>
      </c>
      <c r="B232">
        <v>170.7</v>
      </c>
    </row>
    <row r="233" spans="1:2" x14ac:dyDescent="0.25">
      <c r="A233" t="s">
        <v>603</v>
      </c>
      <c r="B233">
        <v>170.8</v>
      </c>
    </row>
    <row r="234" spans="1:2" x14ac:dyDescent="0.25">
      <c r="A234" t="s">
        <v>604</v>
      </c>
      <c r="B234">
        <v>170.7</v>
      </c>
    </row>
    <row r="235" spans="1:2" x14ac:dyDescent="0.25">
      <c r="A235" t="s">
        <v>605</v>
      </c>
      <c r="B235">
        <v>170.8</v>
      </c>
    </row>
    <row r="236" spans="1:2" x14ac:dyDescent="0.25">
      <c r="A236" t="s">
        <v>606</v>
      </c>
      <c r="B236">
        <v>170.9</v>
      </c>
    </row>
    <row r="237" spans="1:2" x14ac:dyDescent="0.25">
      <c r="A237" t="s">
        <v>607</v>
      </c>
      <c r="B237">
        <v>181.5</v>
      </c>
    </row>
    <row r="238" spans="1:2" x14ac:dyDescent="0.25">
      <c r="A238" t="s">
        <v>608</v>
      </c>
      <c r="B238">
        <v>181.5</v>
      </c>
    </row>
    <row r="239" spans="1:2" x14ac:dyDescent="0.25">
      <c r="A239" t="s">
        <v>609</v>
      </c>
      <c r="B239">
        <v>182</v>
      </c>
    </row>
    <row r="240" spans="1:2" x14ac:dyDescent="0.25">
      <c r="A240" t="s">
        <v>610</v>
      </c>
      <c r="B240">
        <v>182</v>
      </c>
    </row>
    <row r="241" spans="1:2" x14ac:dyDescent="0.25">
      <c r="A241" t="s">
        <v>611</v>
      </c>
      <c r="B241">
        <v>182.3</v>
      </c>
    </row>
    <row r="242" spans="1:2" x14ac:dyDescent="0.25">
      <c r="A242" t="s">
        <v>612</v>
      </c>
      <c r="B242">
        <v>182.7</v>
      </c>
    </row>
    <row r="243" spans="1:2" x14ac:dyDescent="0.25">
      <c r="A243" t="s">
        <v>613</v>
      </c>
      <c r="B243">
        <v>183.2</v>
      </c>
    </row>
    <row r="244" spans="1:2" x14ac:dyDescent="0.25">
      <c r="A244" t="s">
        <v>614</v>
      </c>
      <c r="B244">
        <v>183.2</v>
      </c>
    </row>
    <row r="245" spans="1:2" x14ac:dyDescent="0.25">
      <c r="A245" t="s">
        <v>615</v>
      </c>
      <c r="B245">
        <v>183.4</v>
      </c>
    </row>
    <row r="246" spans="1:2" x14ac:dyDescent="0.25">
      <c r="A246" t="s">
        <v>616</v>
      </c>
      <c r="B246">
        <v>183.3</v>
      </c>
    </row>
    <row r="247" spans="1:2" x14ac:dyDescent="0.25">
      <c r="A247" t="s">
        <v>617</v>
      </c>
      <c r="B247">
        <v>183.3</v>
      </c>
    </row>
    <row r="248" spans="1:2" x14ac:dyDescent="0.25">
      <c r="A248" t="s">
        <v>618</v>
      </c>
      <c r="B248">
        <v>183.2</v>
      </c>
    </row>
    <row r="249" spans="1:2" x14ac:dyDescent="0.25">
      <c r="A249" t="s">
        <v>619</v>
      </c>
      <c r="B249">
        <v>191.2</v>
      </c>
    </row>
    <row r="250" spans="1:2" x14ac:dyDescent="0.25">
      <c r="A250" t="s">
        <v>620</v>
      </c>
      <c r="B250">
        <v>191.3</v>
      </c>
    </row>
    <row r="251" spans="1:2" x14ac:dyDescent="0.25">
      <c r="A251" t="s">
        <v>621</v>
      </c>
      <c r="B251">
        <v>191.3</v>
      </c>
    </row>
    <row r="252" spans="1:2" x14ac:dyDescent="0.25">
      <c r="A252" t="s">
        <v>622</v>
      </c>
      <c r="B252">
        <v>191.5</v>
      </c>
    </row>
    <row r="253" spans="1:2" x14ac:dyDescent="0.25">
      <c r="A253" t="s">
        <v>623</v>
      </c>
      <c r="B253">
        <v>191.7</v>
      </c>
    </row>
    <row r="254" spans="1:2" x14ac:dyDescent="0.25">
      <c r="A254" t="s">
        <v>624</v>
      </c>
      <c r="B254">
        <v>191.7</v>
      </c>
    </row>
    <row r="255" spans="1:2" x14ac:dyDescent="0.25">
      <c r="A255" t="s">
        <v>625</v>
      </c>
      <c r="B255">
        <v>191.9</v>
      </c>
    </row>
    <row r="256" spans="1:2" x14ac:dyDescent="0.25">
      <c r="A256" t="s">
        <v>626</v>
      </c>
      <c r="B256">
        <v>192</v>
      </c>
    </row>
    <row r="257" spans="1:2" x14ac:dyDescent="0.25">
      <c r="A257" t="s">
        <v>627</v>
      </c>
      <c r="B257">
        <v>192.2</v>
      </c>
    </row>
    <row r="258" spans="1:2" x14ac:dyDescent="0.25">
      <c r="A258" t="s">
        <v>628</v>
      </c>
      <c r="B258">
        <v>192.5</v>
      </c>
    </row>
    <row r="259" spans="1:2" x14ac:dyDescent="0.25">
      <c r="A259" t="s">
        <v>629</v>
      </c>
      <c r="B259">
        <v>192.5</v>
      </c>
    </row>
    <row r="260" spans="1:2" x14ac:dyDescent="0.25">
      <c r="A260" t="s">
        <v>630</v>
      </c>
      <c r="B260">
        <v>192.6</v>
      </c>
    </row>
    <row r="261" spans="1:2" x14ac:dyDescent="0.25">
      <c r="A261" t="s">
        <v>631</v>
      </c>
      <c r="B261">
        <v>201.7</v>
      </c>
    </row>
    <row r="262" spans="1:2" x14ac:dyDescent="0.25">
      <c r="A262" t="s">
        <v>632</v>
      </c>
      <c r="B262">
        <v>202.3</v>
      </c>
    </row>
    <row r="263" spans="1:2" x14ac:dyDescent="0.25">
      <c r="A263" t="s">
        <v>633</v>
      </c>
      <c r="B263">
        <v>202.4</v>
      </c>
    </row>
    <row r="264" spans="1:2" x14ac:dyDescent="0.25">
      <c r="A264" t="s">
        <v>634</v>
      </c>
      <c r="B264">
        <v>202.5</v>
      </c>
    </row>
    <row r="265" spans="1:2" x14ac:dyDescent="0.25">
      <c r="A265" t="s">
        <v>635</v>
      </c>
      <c r="B265">
        <v>202.9</v>
      </c>
    </row>
    <row r="266" spans="1:2" x14ac:dyDescent="0.25">
      <c r="A266" t="s">
        <v>636</v>
      </c>
      <c r="B266">
        <v>203</v>
      </c>
    </row>
    <row r="267" spans="1:2" x14ac:dyDescent="0.25">
      <c r="A267" t="s">
        <v>637</v>
      </c>
      <c r="B267">
        <v>203.4</v>
      </c>
    </row>
    <row r="268" spans="1:2" x14ac:dyDescent="0.25">
      <c r="A268" t="s">
        <v>638</v>
      </c>
      <c r="B268">
        <v>203.5</v>
      </c>
    </row>
    <row r="269" spans="1:2" x14ac:dyDescent="0.25">
      <c r="A269" t="s">
        <v>639</v>
      </c>
      <c r="B269">
        <v>203.5</v>
      </c>
    </row>
    <row r="270" spans="1:2" x14ac:dyDescent="0.25">
      <c r="A270" t="s">
        <v>640</v>
      </c>
      <c r="B270">
        <v>204.1</v>
      </c>
    </row>
    <row r="271" spans="1:2" x14ac:dyDescent="0.25">
      <c r="A271" t="s">
        <v>641</v>
      </c>
      <c r="B271">
        <v>204.1</v>
      </c>
    </row>
    <row r="272" spans="1:2" x14ac:dyDescent="0.25">
      <c r="A272" t="s">
        <v>642</v>
      </c>
      <c r="B272">
        <v>204.3</v>
      </c>
    </row>
    <row r="273" spans="1:2" x14ac:dyDescent="0.25">
      <c r="A273" t="s">
        <v>643</v>
      </c>
      <c r="B273">
        <v>209.6</v>
      </c>
    </row>
    <row r="274" spans="1:2" x14ac:dyDescent="0.25">
      <c r="A274" t="s">
        <v>644</v>
      </c>
      <c r="B274">
        <v>210</v>
      </c>
    </row>
    <row r="275" spans="1:2" x14ac:dyDescent="0.25">
      <c r="A275" t="s">
        <v>645</v>
      </c>
      <c r="B275">
        <v>210.7</v>
      </c>
    </row>
    <row r="276" spans="1:2" x14ac:dyDescent="0.25">
      <c r="A276" t="s">
        <v>646</v>
      </c>
      <c r="B276">
        <v>211.1</v>
      </c>
    </row>
    <row r="277" spans="1:2" x14ac:dyDescent="0.25">
      <c r="A277" t="s">
        <v>647</v>
      </c>
      <c r="B277">
        <v>211.4</v>
      </c>
    </row>
    <row r="278" spans="1:2" x14ac:dyDescent="0.25">
      <c r="A278" t="s">
        <v>648</v>
      </c>
      <c r="B278">
        <v>211.5</v>
      </c>
    </row>
    <row r="279" spans="1:2" x14ac:dyDescent="0.25">
      <c r="A279" t="s">
        <v>649</v>
      </c>
      <c r="B279">
        <v>211.7</v>
      </c>
    </row>
    <row r="280" spans="1:2" x14ac:dyDescent="0.25">
      <c r="A280" t="s">
        <v>650</v>
      </c>
      <c r="B280">
        <v>211.8</v>
      </c>
    </row>
    <row r="281" spans="1:2" x14ac:dyDescent="0.25">
      <c r="A281" t="s">
        <v>651</v>
      </c>
      <c r="B281">
        <v>211.8</v>
      </c>
    </row>
    <row r="282" spans="1:2" x14ac:dyDescent="0.25">
      <c r="A282" t="s">
        <v>652</v>
      </c>
      <c r="B282">
        <v>212.6</v>
      </c>
    </row>
    <row r="283" spans="1:2" x14ac:dyDescent="0.25">
      <c r="A283" t="s">
        <v>653</v>
      </c>
      <c r="B283">
        <v>212.6</v>
      </c>
    </row>
    <row r="284" spans="1:2" x14ac:dyDescent="0.25">
      <c r="A284" t="s">
        <v>654</v>
      </c>
      <c r="B284">
        <v>212.8</v>
      </c>
    </row>
    <row r="285" spans="1:2" x14ac:dyDescent="0.25">
      <c r="A285" t="s">
        <v>655</v>
      </c>
      <c r="B285">
        <v>216.6</v>
      </c>
    </row>
    <row r="286" spans="1:2" x14ac:dyDescent="0.25">
      <c r="A286" t="s">
        <v>656</v>
      </c>
      <c r="B286">
        <v>217.1</v>
      </c>
    </row>
    <row r="287" spans="1:2" x14ac:dyDescent="0.25">
      <c r="A287" t="s">
        <v>657</v>
      </c>
      <c r="B287">
        <v>217.3</v>
      </c>
    </row>
    <row r="288" spans="1:2" x14ac:dyDescent="0.25">
      <c r="A288" t="s">
        <v>658</v>
      </c>
      <c r="B288">
        <v>217.2</v>
      </c>
    </row>
    <row r="289" spans="1:2" x14ac:dyDescent="0.25">
      <c r="A289" t="s">
        <v>659</v>
      </c>
      <c r="B289">
        <v>217.7</v>
      </c>
    </row>
    <row r="290" spans="1:2" x14ac:dyDescent="0.25">
      <c r="A290" t="s">
        <v>660</v>
      </c>
      <c r="B290">
        <v>217.9</v>
      </c>
    </row>
    <row r="291" spans="1:2" x14ac:dyDescent="0.25">
      <c r="A291" t="s">
        <v>661</v>
      </c>
      <c r="B291">
        <v>218.3</v>
      </c>
    </row>
    <row r="292" spans="1:2" x14ac:dyDescent="0.25">
      <c r="A292" t="s">
        <v>662</v>
      </c>
      <c r="B292">
        <v>218.5</v>
      </c>
    </row>
    <row r="293" spans="1:2" x14ac:dyDescent="0.25">
      <c r="A293" t="s">
        <v>663</v>
      </c>
      <c r="B293">
        <v>218.8</v>
      </c>
    </row>
    <row r="294" spans="1:2" x14ac:dyDescent="0.25">
      <c r="A294" t="s">
        <v>664</v>
      </c>
      <c r="B294">
        <v>219.2</v>
      </c>
    </row>
    <row r="295" spans="1:2" x14ac:dyDescent="0.25">
      <c r="A295" t="s">
        <v>665</v>
      </c>
      <c r="B295">
        <v>219.1</v>
      </c>
    </row>
    <row r="296" spans="1:2" x14ac:dyDescent="0.25">
      <c r="A296" t="s">
        <v>666</v>
      </c>
      <c r="B296">
        <v>219.5</v>
      </c>
    </row>
    <row r="297" spans="1:2" x14ac:dyDescent="0.25">
      <c r="A297" t="s">
        <v>667</v>
      </c>
      <c r="B297">
        <v>222.7</v>
      </c>
    </row>
    <row r="298" spans="1:2" x14ac:dyDescent="0.25">
      <c r="A298" t="s">
        <v>668</v>
      </c>
      <c r="B298">
        <v>223.1</v>
      </c>
    </row>
    <row r="299" spans="1:2" x14ac:dyDescent="0.25">
      <c r="A299" t="s">
        <v>669</v>
      </c>
      <c r="B299">
        <v>223.4</v>
      </c>
    </row>
    <row r="300" spans="1:2" x14ac:dyDescent="0.25">
      <c r="A300" t="s">
        <v>670</v>
      </c>
      <c r="B300">
        <v>223.8</v>
      </c>
    </row>
    <row r="301" spans="1:2" x14ac:dyDescent="0.25">
      <c r="A301" t="s">
        <v>671</v>
      </c>
      <c r="B301">
        <v>224.3</v>
      </c>
    </row>
    <row r="302" spans="1:2" x14ac:dyDescent="0.25">
      <c r="A302" t="s">
        <v>672</v>
      </c>
      <c r="B302">
        <v>225</v>
      </c>
    </row>
    <row r="303" spans="1:2" x14ac:dyDescent="0.25">
      <c r="A303" t="s">
        <v>673</v>
      </c>
      <c r="B303">
        <v>225.5</v>
      </c>
    </row>
    <row r="304" spans="1:2" x14ac:dyDescent="0.25">
      <c r="A304" t="s">
        <v>674</v>
      </c>
      <c r="B304">
        <v>225.8</v>
      </c>
    </row>
    <row r="305" spans="1:2" x14ac:dyDescent="0.25">
      <c r="A305" t="s">
        <v>675</v>
      </c>
      <c r="B305">
        <v>226.2</v>
      </c>
    </row>
    <row r="306" spans="1:2" x14ac:dyDescent="0.25">
      <c r="A306" t="s">
        <v>676</v>
      </c>
      <c r="B306">
        <v>226.1</v>
      </c>
    </row>
    <row r="307" spans="1:2" x14ac:dyDescent="0.25">
      <c r="A307" t="s">
        <v>677</v>
      </c>
      <c r="B307">
        <v>225.9</v>
      </c>
    </row>
    <row r="308" spans="1:2" x14ac:dyDescent="0.25">
      <c r="A308" t="s">
        <v>678</v>
      </c>
      <c r="B308">
        <v>226.1</v>
      </c>
    </row>
    <row r="309" spans="1:2" x14ac:dyDescent="0.25">
      <c r="A309" t="s">
        <v>679</v>
      </c>
      <c r="B309">
        <v>230.2</v>
      </c>
    </row>
    <row r="310" spans="1:2" x14ac:dyDescent="0.25">
      <c r="A310" t="s">
        <v>680</v>
      </c>
      <c r="B310">
        <v>230.3</v>
      </c>
    </row>
    <row r="311" spans="1:2" x14ac:dyDescent="0.25">
      <c r="A311" t="s">
        <v>681</v>
      </c>
      <c r="B311">
        <v>230.3</v>
      </c>
    </row>
    <row r="312" spans="1:2" x14ac:dyDescent="0.25">
      <c r="A312" t="s">
        <v>682</v>
      </c>
      <c r="B312">
        <v>230.6</v>
      </c>
    </row>
    <row r="313" spans="1:2" x14ac:dyDescent="0.25">
      <c r="A313" t="s">
        <v>683</v>
      </c>
      <c r="B313">
        <v>231.2</v>
      </c>
    </row>
    <row r="314" spans="1:2" x14ac:dyDescent="0.25">
      <c r="A314" t="s">
        <v>684</v>
      </c>
      <c r="B314">
        <v>231.7</v>
      </c>
    </row>
    <row r="315" spans="1:2" x14ac:dyDescent="0.25">
      <c r="A315" t="s">
        <v>685</v>
      </c>
      <c r="B315">
        <v>232</v>
      </c>
    </row>
    <row r="316" spans="1:2" x14ac:dyDescent="0.25">
      <c r="A316" t="s">
        <v>686</v>
      </c>
      <c r="B316">
        <v>232.1</v>
      </c>
    </row>
    <row r="317" spans="1:2" x14ac:dyDescent="0.25">
      <c r="A317" t="s">
        <v>687</v>
      </c>
      <c r="B317">
        <v>232.6</v>
      </c>
    </row>
    <row r="318" spans="1:2" x14ac:dyDescent="0.25">
      <c r="A318" t="s">
        <v>688</v>
      </c>
      <c r="B318">
        <v>233.1</v>
      </c>
    </row>
    <row r="319" spans="1:2" x14ac:dyDescent="0.25">
      <c r="A319" t="s">
        <v>689</v>
      </c>
      <c r="B319">
        <v>233.1</v>
      </c>
    </row>
    <row r="320" spans="1:2" x14ac:dyDescent="0.25">
      <c r="A320" t="s">
        <v>690</v>
      </c>
      <c r="B320">
        <v>233.1</v>
      </c>
    </row>
    <row r="321" spans="1:2" x14ac:dyDescent="0.25">
      <c r="A321" t="s">
        <v>691</v>
      </c>
      <c r="B321">
        <v>237.2</v>
      </c>
    </row>
    <row r="322" spans="1:2" x14ac:dyDescent="0.25">
      <c r="A322" t="s">
        <v>692</v>
      </c>
      <c r="B322">
        <v>237.4</v>
      </c>
    </row>
    <row r="323" spans="1:2" x14ac:dyDescent="0.25">
      <c r="A323" t="s">
        <v>693</v>
      </c>
      <c r="B323">
        <v>237.8</v>
      </c>
    </row>
    <row r="324" spans="1:2" x14ac:dyDescent="0.25">
      <c r="A324" t="s">
        <v>694</v>
      </c>
      <c r="B324">
        <v>238.6</v>
      </c>
    </row>
    <row r="325" spans="1:2" x14ac:dyDescent="0.25">
      <c r="A325" t="s">
        <v>695</v>
      </c>
      <c r="B325">
        <v>238.9</v>
      </c>
    </row>
    <row r="326" spans="1:2" x14ac:dyDescent="0.25">
      <c r="A326" t="s">
        <v>696</v>
      </c>
      <c r="B326">
        <v>239.3</v>
      </c>
    </row>
    <row r="327" spans="1:2" x14ac:dyDescent="0.25">
      <c r="A327" t="s">
        <v>697</v>
      </c>
      <c r="B327">
        <v>240.1</v>
      </c>
    </row>
    <row r="328" spans="1:2" x14ac:dyDescent="0.25">
      <c r="A328" t="s">
        <v>698</v>
      </c>
      <c r="B328">
        <v>240.4</v>
      </c>
    </row>
    <row r="329" spans="1:2" x14ac:dyDescent="0.25">
      <c r="A329" t="s">
        <v>699</v>
      </c>
      <c r="B329">
        <v>240.6</v>
      </c>
    </row>
    <row r="330" spans="1:2" x14ac:dyDescent="0.25">
      <c r="A330" t="s">
        <v>700</v>
      </c>
      <c r="B330">
        <v>241</v>
      </c>
    </row>
    <row r="331" spans="1:2" x14ac:dyDescent="0.25">
      <c r="A331" t="s">
        <v>701</v>
      </c>
      <c r="B331">
        <v>241</v>
      </c>
    </row>
    <row r="332" spans="1:2" x14ac:dyDescent="0.25">
      <c r="A332" t="s">
        <v>702</v>
      </c>
      <c r="B332">
        <v>241.1</v>
      </c>
    </row>
    <row r="333" spans="1:2" x14ac:dyDescent="0.25">
      <c r="A333" t="s">
        <v>703</v>
      </c>
      <c r="B333">
        <v>246.2</v>
      </c>
    </row>
    <row r="334" spans="1:2" x14ac:dyDescent="0.25">
      <c r="A334" t="s">
        <v>704</v>
      </c>
      <c r="B334">
        <v>246.6</v>
      </c>
    </row>
    <row r="335" spans="1:2" x14ac:dyDescent="0.25">
      <c r="A335" t="s">
        <v>705</v>
      </c>
      <c r="B335">
        <v>246.8</v>
      </c>
    </row>
    <row r="336" spans="1:2" x14ac:dyDescent="0.25">
      <c r="A336" t="s">
        <v>706</v>
      </c>
      <c r="B336">
        <v>247</v>
      </c>
    </row>
    <row r="337" spans="1:2" x14ac:dyDescent="0.25">
      <c r="A337" t="s">
        <v>707</v>
      </c>
      <c r="B337">
        <v>247</v>
      </c>
    </row>
    <row r="338" spans="1:2" x14ac:dyDescent="0.25">
      <c r="A338" t="s">
        <v>708</v>
      </c>
      <c r="B338">
        <v>247.3</v>
      </c>
    </row>
    <row r="339" spans="1:2" x14ac:dyDescent="0.25">
      <c r="A339" t="s">
        <v>709</v>
      </c>
      <c r="B339">
        <v>247.8</v>
      </c>
    </row>
    <row r="340" spans="1:2" x14ac:dyDescent="0.25">
      <c r="A340" t="s">
        <v>710</v>
      </c>
      <c r="B340">
        <v>247.9</v>
      </c>
    </row>
    <row r="341" spans="1:2" x14ac:dyDescent="0.25">
      <c r="A341" t="s">
        <v>711</v>
      </c>
      <c r="B341">
        <v>248.3</v>
      </c>
    </row>
    <row r="342" spans="1:2" x14ac:dyDescent="0.25">
      <c r="A342" t="s">
        <v>712</v>
      </c>
      <c r="B342">
        <v>248.7</v>
      </c>
    </row>
    <row r="343" spans="1:2" x14ac:dyDescent="0.25">
      <c r="A343" t="s">
        <v>713</v>
      </c>
      <c r="B343">
        <v>248.8</v>
      </c>
    </row>
    <row r="344" spans="1:2" x14ac:dyDescent="0.25">
      <c r="A344" t="s">
        <v>714</v>
      </c>
      <c r="B344">
        <v>248.5</v>
      </c>
    </row>
    <row r="345" spans="1:2" x14ac:dyDescent="0.25">
      <c r="A345" t="s">
        <v>715</v>
      </c>
      <c r="B345">
        <v>252.8</v>
      </c>
    </row>
    <row r="346" spans="1:2" x14ac:dyDescent="0.25">
      <c r="A346" t="s">
        <v>716</v>
      </c>
      <c r="B346">
        <v>253</v>
      </c>
    </row>
    <row r="347" spans="1:2" x14ac:dyDescent="0.25">
      <c r="A347" t="s">
        <v>717</v>
      </c>
      <c r="B347">
        <v>253.1</v>
      </c>
    </row>
    <row r="348" spans="1:2" x14ac:dyDescent="0.25">
      <c r="A348" t="s">
        <v>718</v>
      </c>
      <c r="B348">
        <v>253</v>
      </c>
    </row>
    <row r="349" spans="1:2" x14ac:dyDescent="0.25">
      <c r="A349" t="s">
        <v>719</v>
      </c>
      <c r="B349">
        <v>253.1</v>
      </c>
    </row>
    <row r="350" spans="1:2" x14ac:dyDescent="0.25">
      <c r="A350" t="s">
        <v>720</v>
      </c>
      <c r="B350">
        <v>253.2</v>
      </c>
    </row>
    <row r="351" spans="1:2" x14ac:dyDescent="0.25">
      <c r="A351" t="s">
        <v>721</v>
      </c>
      <c r="B351">
        <v>253.5</v>
      </c>
    </row>
    <row r="352" spans="1:2" x14ac:dyDescent="0.25">
      <c r="A352" t="s">
        <v>722</v>
      </c>
      <c r="B352">
        <v>253.8</v>
      </c>
    </row>
    <row r="353" spans="1:2" x14ac:dyDescent="0.25">
      <c r="A353" t="s">
        <v>723</v>
      </c>
      <c r="B353">
        <v>253.7</v>
      </c>
    </row>
    <row r="354" spans="1:2" x14ac:dyDescent="0.25">
      <c r="A354" t="s">
        <v>724</v>
      </c>
      <c r="B354">
        <v>253.6</v>
      </c>
    </row>
    <row r="355" spans="1:2" x14ac:dyDescent="0.25">
      <c r="A355" t="s">
        <v>725</v>
      </c>
      <c r="B355">
        <v>253.4</v>
      </c>
    </row>
    <row r="356" spans="1:2" x14ac:dyDescent="0.25">
      <c r="A356" t="s">
        <v>726</v>
      </c>
      <c r="B356">
        <v>253.2</v>
      </c>
    </row>
    <row r="357" spans="1:2" x14ac:dyDescent="0.25">
      <c r="A357" t="s">
        <v>727</v>
      </c>
      <c r="B357">
        <v>255.8</v>
      </c>
    </row>
    <row r="358" spans="1:2" x14ac:dyDescent="0.25">
      <c r="A358" t="s">
        <v>728</v>
      </c>
      <c r="B358">
        <v>255.7</v>
      </c>
    </row>
    <row r="359" spans="1:2" x14ac:dyDescent="0.25">
      <c r="A359" t="s">
        <v>729</v>
      </c>
      <c r="B359">
        <v>255.9</v>
      </c>
    </row>
    <row r="360" spans="1:2" x14ac:dyDescent="0.25">
      <c r="A360" t="s">
        <v>730</v>
      </c>
      <c r="B360">
        <v>256.7</v>
      </c>
    </row>
    <row r="361" spans="1:2" x14ac:dyDescent="0.25">
      <c r="A361" t="s">
        <v>731</v>
      </c>
      <c r="B361">
        <v>256.7</v>
      </c>
    </row>
    <row r="362" spans="1:2" x14ac:dyDescent="0.25">
      <c r="A362" t="s">
        <v>732</v>
      </c>
      <c r="B362">
        <v>257</v>
      </c>
    </row>
    <row r="363" spans="1:2" x14ac:dyDescent="0.25">
      <c r="A363" t="s">
        <v>733</v>
      </c>
      <c r="B363">
        <v>257.5</v>
      </c>
    </row>
    <row r="364" spans="1:2" x14ac:dyDescent="0.25">
      <c r="A364" t="s">
        <v>734</v>
      </c>
      <c r="B364">
        <v>257.5</v>
      </c>
    </row>
    <row r="365" spans="1:2" x14ac:dyDescent="0.25">
      <c r="A365" t="s">
        <v>735</v>
      </c>
      <c r="B365">
        <v>257.60000000000002</v>
      </c>
    </row>
    <row r="366" spans="1:2" x14ac:dyDescent="0.25">
      <c r="A366" t="s">
        <v>736</v>
      </c>
      <c r="B366">
        <v>257.89999999999998</v>
      </c>
    </row>
    <row r="367" spans="1:2" x14ac:dyDescent="0.25">
      <c r="A367" t="s">
        <v>737</v>
      </c>
      <c r="B367">
        <v>258</v>
      </c>
    </row>
    <row r="368" spans="1:2" x14ac:dyDescent="0.25">
      <c r="A368" t="s">
        <v>738</v>
      </c>
      <c r="B368">
        <v>258</v>
      </c>
    </row>
    <row r="369" spans="1:2" x14ac:dyDescent="0.25">
      <c r="A369" t="s">
        <v>739</v>
      </c>
      <c r="B369">
        <v>261</v>
      </c>
    </row>
    <row r="370" spans="1:2" x14ac:dyDescent="0.25">
      <c r="A370" t="s">
        <v>740</v>
      </c>
      <c r="B370">
        <v>261.10000000000002</v>
      </c>
    </row>
    <row r="371" spans="1:2" x14ac:dyDescent="0.25">
      <c r="A371" t="s">
        <v>741</v>
      </c>
      <c r="B371">
        <v>261.5</v>
      </c>
    </row>
    <row r="372" spans="1:2" x14ac:dyDescent="0.25">
      <c r="A372" t="s">
        <v>742</v>
      </c>
      <c r="B372">
        <v>262.3</v>
      </c>
    </row>
    <row r="373" spans="1:2" x14ac:dyDescent="0.25">
      <c r="A373" t="s">
        <v>743</v>
      </c>
      <c r="B373">
        <v>262.60000000000002</v>
      </c>
    </row>
    <row r="374" spans="1:2" x14ac:dyDescent="0.25">
      <c r="A374" t="s">
        <v>744</v>
      </c>
      <c r="B374">
        <v>262.7</v>
      </c>
    </row>
    <row r="375" spans="1:2" x14ac:dyDescent="0.25">
      <c r="A375" t="s">
        <v>745</v>
      </c>
      <c r="B375">
        <v>264.3</v>
      </c>
    </row>
    <row r="376" spans="1:2" x14ac:dyDescent="0.25">
      <c r="A376" t="s">
        <v>746</v>
      </c>
      <c r="B376">
        <v>264.60000000000002</v>
      </c>
    </row>
    <row r="377" spans="1:2" x14ac:dyDescent="0.25">
      <c r="A377" t="s">
        <v>747</v>
      </c>
      <c r="B377">
        <v>264.8</v>
      </c>
    </row>
    <row r="378" spans="1:2" x14ac:dyDescent="0.25">
      <c r="A378" t="s">
        <v>748</v>
      </c>
      <c r="B378">
        <v>265.7</v>
      </c>
    </row>
    <row r="379" spans="1:2" x14ac:dyDescent="0.25">
      <c r="A379" t="s">
        <v>749</v>
      </c>
      <c r="B379">
        <v>265.89999999999998</v>
      </c>
    </row>
    <row r="380" spans="1:2" x14ac:dyDescent="0.25">
      <c r="A380" t="s">
        <v>750</v>
      </c>
      <c r="B380">
        <v>265.89999999999998</v>
      </c>
    </row>
    <row r="381" spans="1:2" x14ac:dyDescent="0.25">
      <c r="A381" t="s">
        <v>751</v>
      </c>
      <c r="B381">
        <v>270.39999999999998</v>
      </c>
    </row>
    <row r="382" spans="1:2" x14ac:dyDescent="0.25">
      <c r="A382" t="s">
        <v>752</v>
      </c>
      <c r="B382">
        <v>270.60000000000002</v>
      </c>
    </row>
    <row r="383" spans="1:2" x14ac:dyDescent="0.25">
      <c r="A383" t="s">
        <v>753</v>
      </c>
      <c r="B383">
        <v>270.60000000000002</v>
      </c>
    </row>
    <row r="384" spans="1:2" x14ac:dyDescent="0.25">
      <c r="A384" t="s">
        <v>754</v>
      </c>
      <c r="B384">
        <v>272.2</v>
      </c>
    </row>
    <row r="385" spans="1:2" x14ac:dyDescent="0.25">
      <c r="A385" t="s">
        <v>755</v>
      </c>
      <c r="B385">
        <v>272.5</v>
      </c>
    </row>
    <row r="386" spans="1:2" x14ac:dyDescent="0.25">
      <c r="A386" t="s">
        <v>756</v>
      </c>
      <c r="B386">
        <v>272.7</v>
      </c>
    </row>
    <row r="387" spans="1:2" x14ac:dyDescent="0.25">
      <c r="A387" t="s">
        <v>757</v>
      </c>
      <c r="B387">
        <v>272.8</v>
      </c>
    </row>
    <row r="388" spans="1:2" x14ac:dyDescent="0.25">
      <c r="A388" t="s">
        <v>758</v>
      </c>
      <c r="B388">
        <v>273</v>
      </c>
    </row>
    <row r="389" spans="1:2" x14ac:dyDescent="0.25">
      <c r="A389" t="s">
        <v>759</v>
      </c>
      <c r="B389">
        <v>273.2</v>
      </c>
    </row>
    <row r="390" spans="1:2" x14ac:dyDescent="0.25">
      <c r="A390" t="s">
        <v>760</v>
      </c>
      <c r="B390">
        <v>273.60000000000002</v>
      </c>
    </row>
    <row r="391" spans="1:2" x14ac:dyDescent="0.25">
      <c r="A391" t="s">
        <v>761</v>
      </c>
      <c r="B391">
        <v>273.8</v>
      </c>
    </row>
    <row r="392" spans="1:2" x14ac:dyDescent="0.25">
      <c r="A392" t="s">
        <v>762</v>
      </c>
      <c r="B392">
        <v>273.8</v>
      </c>
    </row>
    <row r="393" spans="1:2" x14ac:dyDescent="0.25">
      <c r="A393" t="s">
        <v>763</v>
      </c>
      <c r="B393">
        <v>278</v>
      </c>
    </row>
    <row r="394" spans="1:2" x14ac:dyDescent="0.25">
      <c r="A394" t="s">
        <v>764</v>
      </c>
      <c r="B394">
        <v>278.3</v>
      </c>
    </row>
    <row r="395" spans="1:2" x14ac:dyDescent="0.25">
      <c r="A395" t="s">
        <v>765</v>
      </c>
      <c r="B395">
        <v>278.5</v>
      </c>
    </row>
    <row r="396" spans="1:2" x14ac:dyDescent="0.25">
      <c r="A396" t="s">
        <v>766</v>
      </c>
      <c r="B396">
        <v>280.5</v>
      </c>
    </row>
    <row r="397" spans="1:2" x14ac:dyDescent="0.25">
      <c r="A397" t="s">
        <v>767</v>
      </c>
      <c r="B397">
        <v>280.60000000000002</v>
      </c>
    </row>
    <row r="398" spans="1:2" x14ac:dyDescent="0.25">
      <c r="A398" t="s">
        <v>768</v>
      </c>
      <c r="B398">
        <v>280.60000000000002</v>
      </c>
    </row>
    <row r="399" spans="1:2" x14ac:dyDescent="0.25">
      <c r="A399" t="s">
        <v>769</v>
      </c>
      <c r="B399">
        <v>280.8</v>
      </c>
    </row>
    <row r="400" spans="1:2" x14ac:dyDescent="0.25">
      <c r="A400" t="s">
        <v>770</v>
      </c>
      <c r="B400">
        <v>281.3</v>
      </c>
    </row>
    <row r="401" spans="1:2" x14ac:dyDescent="0.25">
      <c r="A401" t="s">
        <v>771</v>
      </c>
      <c r="B401">
        <v>281.5</v>
      </c>
    </row>
    <row r="402" spans="1:2" x14ac:dyDescent="0.25">
      <c r="A402" t="s">
        <v>772</v>
      </c>
      <c r="B402">
        <v>282.5</v>
      </c>
    </row>
    <row r="403" spans="1:2" x14ac:dyDescent="0.25">
      <c r="A403" t="s">
        <v>773</v>
      </c>
      <c r="B403">
        <v>282.60000000000002</v>
      </c>
    </row>
    <row r="404" spans="1:2" x14ac:dyDescent="0.25">
      <c r="A404" t="s">
        <v>774</v>
      </c>
      <c r="B404">
        <v>282.5</v>
      </c>
    </row>
    <row r="405" spans="1:2" x14ac:dyDescent="0.25">
      <c r="A405" t="s">
        <v>775</v>
      </c>
      <c r="B405">
        <v>286.7</v>
      </c>
    </row>
    <row r="406" spans="1:2" x14ac:dyDescent="0.25">
      <c r="A406" t="s">
        <v>776</v>
      </c>
      <c r="B406">
        <v>287.2</v>
      </c>
    </row>
    <row r="407" spans="1:2" x14ac:dyDescent="0.25">
      <c r="A407" t="s">
        <v>777</v>
      </c>
      <c r="B407">
        <v>287.60000000000002</v>
      </c>
    </row>
    <row r="408" spans="1:2" x14ac:dyDescent="0.25">
      <c r="A408" t="s">
        <v>778</v>
      </c>
      <c r="B408">
        <v>289.8</v>
      </c>
    </row>
    <row r="409" spans="1:2" x14ac:dyDescent="0.25">
      <c r="A409" t="s">
        <v>779</v>
      </c>
      <c r="B409">
        <v>289.60000000000002</v>
      </c>
    </row>
    <row r="410" spans="1:2" x14ac:dyDescent="0.25">
      <c r="A410" t="s">
        <v>780</v>
      </c>
      <c r="B410">
        <v>289.89999999999998</v>
      </c>
    </row>
    <row r="411" spans="1:2" x14ac:dyDescent="0.25">
      <c r="A411" t="s">
        <v>781</v>
      </c>
      <c r="B411">
        <v>291.2</v>
      </c>
    </row>
    <row r="412" spans="1:2" x14ac:dyDescent="0.25">
      <c r="A412" t="s">
        <v>782</v>
      </c>
      <c r="B412">
        <v>291.7</v>
      </c>
    </row>
    <row r="413" spans="1:2" x14ac:dyDescent="0.25">
      <c r="A413" t="s">
        <v>783</v>
      </c>
      <c r="B413">
        <v>291.60000000000002</v>
      </c>
    </row>
    <row r="414" spans="1:2" x14ac:dyDescent="0.25">
      <c r="A414" t="s">
        <v>784</v>
      </c>
      <c r="B414">
        <v>293.10000000000002</v>
      </c>
    </row>
    <row r="415" spans="1:2" x14ac:dyDescent="0.25">
      <c r="A415" t="s">
        <v>785</v>
      </c>
      <c r="B415">
        <v>293.10000000000002</v>
      </c>
    </row>
    <row r="416" spans="1:2" x14ac:dyDescent="0.25">
      <c r="A416" t="s">
        <v>786</v>
      </c>
      <c r="B416">
        <v>293.10000000000002</v>
      </c>
    </row>
    <row r="417" spans="1:2" x14ac:dyDescent="0.25">
      <c r="A417" t="s">
        <v>787</v>
      </c>
      <c r="B417">
        <v>297.8</v>
      </c>
    </row>
    <row r="418" spans="1:2" x14ac:dyDescent="0.25">
      <c r="A418" t="s">
        <v>788</v>
      </c>
      <c r="B418">
        <v>298.2</v>
      </c>
    </row>
    <row r="419" spans="1:2" x14ac:dyDescent="0.25">
      <c r="A419" t="s">
        <v>789</v>
      </c>
      <c r="B419">
        <v>298.5</v>
      </c>
    </row>
    <row r="420" spans="1:2" x14ac:dyDescent="0.25">
      <c r="A420" t="s">
        <v>790</v>
      </c>
      <c r="B420">
        <v>299</v>
      </c>
    </row>
    <row r="421" spans="1:2" x14ac:dyDescent="0.25">
      <c r="A421" t="s">
        <v>791</v>
      </c>
      <c r="B421">
        <v>299.3</v>
      </c>
    </row>
    <row r="422" spans="1:2" x14ac:dyDescent="0.25">
      <c r="A422" t="s">
        <v>792</v>
      </c>
      <c r="B422">
        <v>299.39999999999998</v>
      </c>
    </row>
    <row r="423" spans="1:2" x14ac:dyDescent="0.25">
      <c r="A423" t="s">
        <v>793</v>
      </c>
      <c r="B423">
        <v>302.39999999999998</v>
      </c>
    </row>
    <row r="424" spans="1:2" x14ac:dyDescent="0.25">
      <c r="A424" t="s">
        <v>794</v>
      </c>
      <c r="B424">
        <v>302.39999999999998</v>
      </c>
    </row>
    <row r="425" spans="1:2" x14ac:dyDescent="0.25">
      <c r="A425" t="s">
        <v>795</v>
      </c>
      <c r="B425">
        <v>302.5</v>
      </c>
    </row>
    <row r="426" spans="1:2" x14ac:dyDescent="0.25">
      <c r="A426" t="s">
        <v>796</v>
      </c>
      <c r="B426">
        <v>302.2</v>
      </c>
    </row>
    <row r="427" spans="1:2" x14ac:dyDescent="0.25">
      <c r="A427" t="s">
        <v>797</v>
      </c>
      <c r="B427">
        <v>302.10000000000002</v>
      </c>
    </row>
    <row r="428" spans="1:2" x14ac:dyDescent="0.25">
      <c r="A428" t="s">
        <v>798</v>
      </c>
      <c r="B428">
        <v>301.89999999999998</v>
      </c>
    </row>
    <row r="429" spans="1:2" x14ac:dyDescent="0.25">
      <c r="A429" t="s">
        <v>799</v>
      </c>
      <c r="B429">
        <v>303.60000000000002</v>
      </c>
    </row>
    <row r="430" spans="1:2" x14ac:dyDescent="0.25">
      <c r="A430" t="s">
        <v>800</v>
      </c>
      <c r="B430">
        <v>303.10000000000002</v>
      </c>
    </row>
    <row r="431" spans="1:2" x14ac:dyDescent="0.25">
      <c r="A431" t="s">
        <v>801</v>
      </c>
      <c r="B431">
        <v>302.89999999999998</v>
      </c>
    </row>
    <row r="432" spans="1:2" x14ac:dyDescent="0.25">
      <c r="A432" t="s">
        <v>802</v>
      </c>
      <c r="B432">
        <v>305.7</v>
      </c>
    </row>
    <row r="433" spans="1:2" x14ac:dyDescent="0.25">
      <c r="A433" t="s">
        <v>803</v>
      </c>
      <c r="B433">
        <v>305.5</v>
      </c>
    </row>
    <row r="434" spans="1:2" x14ac:dyDescent="0.25">
      <c r="A434" t="s">
        <v>804</v>
      </c>
      <c r="B434">
        <v>305.5</v>
      </c>
    </row>
    <row r="435" spans="1:2" x14ac:dyDescent="0.25">
      <c r="A435" t="s">
        <v>805</v>
      </c>
      <c r="B435">
        <v>306.10000000000002</v>
      </c>
    </row>
    <row r="436" spans="1:2" x14ac:dyDescent="0.25">
      <c r="A436" t="s">
        <v>806</v>
      </c>
      <c r="B436">
        <v>306</v>
      </c>
    </row>
    <row r="437" spans="1:2" x14ac:dyDescent="0.25">
      <c r="A437" t="s">
        <v>807</v>
      </c>
      <c r="B437">
        <v>305.89999999999998</v>
      </c>
    </row>
    <row r="438" spans="1:2" x14ac:dyDescent="0.25">
      <c r="A438" t="s">
        <v>808</v>
      </c>
      <c r="B438">
        <v>306.2</v>
      </c>
    </row>
    <row r="439" spans="1:2" x14ac:dyDescent="0.25">
      <c r="A439" t="s">
        <v>809</v>
      </c>
      <c r="B439">
        <v>306.39999999999998</v>
      </c>
    </row>
    <row r="440" spans="1:2" x14ac:dyDescent="0.25">
      <c r="A440" t="s">
        <v>810</v>
      </c>
      <c r="B440">
        <v>306.39999999999998</v>
      </c>
    </row>
    <row r="441" spans="1:2" x14ac:dyDescent="0.25">
      <c r="A441" t="s">
        <v>811</v>
      </c>
      <c r="B441">
        <v>308.3</v>
      </c>
    </row>
    <row r="442" spans="1:2" x14ac:dyDescent="0.25">
      <c r="A442" t="s">
        <v>812</v>
      </c>
      <c r="B442">
        <v>308.7</v>
      </c>
    </row>
    <row r="443" spans="1:2" x14ac:dyDescent="0.25">
      <c r="A443" t="s">
        <v>813</v>
      </c>
      <c r="B443">
        <v>308.7</v>
      </c>
    </row>
    <row r="444" spans="1:2" x14ac:dyDescent="0.25">
      <c r="A444" t="s">
        <v>814</v>
      </c>
      <c r="B444">
        <v>308.60000000000002</v>
      </c>
    </row>
    <row r="445" spans="1:2" x14ac:dyDescent="0.25">
      <c r="A445" t="s">
        <v>815</v>
      </c>
      <c r="B445">
        <v>308.8</v>
      </c>
    </row>
    <row r="446" spans="1:2" x14ac:dyDescent="0.25">
      <c r="A446" t="s">
        <v>816</v>
      </c>
      <c r="B446">
        <v>309.5</v>
      </c>
    </row>
    <row r="447" spans="1:2" x14ac:dyDescent="0.25">
      <c r="A447" t="s">
        <v>817</v>
      </c>
      <c r="B447">
        <v>309.89999999999998</v>
      </c>
    </row>
    <row r="448" spans="1:2" x14ac:dyDescent="0.25">
      <c r="A448" t="s">
        <v>818</v>
      </c>
      <c r="B448">
        <v>310.2</v>
      </c>
    </row>
    <row r="449" spans="1:2" x14ac:dyDescent="0.25">
      <c r="A449" t="s">
        <v>819</v>
      </c>
      <c r="B449">
        <v>310.3</v>
      </c>
    </row>
    <row r="450" spans="1:2" x14ac:dyDescent="0.25">
      <c r="A450" t="s">
        <v>820</v>
      </c>
      <c r="B450">
        <v>311.2</v>
      </c>
    </row>
    <row r="451" spans="1:2" x14ac:dyDescent="0.25">
      <c r="A451" t="s">
        <v>821</v>
      </c>
      <c r="B451">
        <v>311.2</v>
      </c>
    </row>
    <row r="452" spans="1:2" x14ac:dyDescent="0.25">
      <c r="A452" t="s">
        <v>822</v>
      </c>
      <c r="B452">
        <v>311.60000000000002</v>
      </c>
    </row>
    <row r="453" spans="1:2" x14ac:dyDescent="0.25">
      <c r="A453" t="s">
        <v>823</v>
      </c>
      <c r="B453">
        <v>315.39999999999998</v>
      </c>
    </row>
    <row r="454" spans="1:2" x14ac:dyDescent="0.25">
      <c r="A454" t="s">
        <v>824</v>
      </c>
      <c r="B454">
        <v>315.60000000000002</v>
      </c>
    </row>
    <row r="455" spans="1:2" x14ac:dyDescent="0.25">
      <c r="A455" t="s">
        <v>825</v>
      </c>
      <c r="B455">
        <v>315.7</v>
      </c>
    </row>
    <row r="456" spans="1:2" x14ac:dyDescent="0.25">
      <c r="A456" t="s">
        <v>826</v>
      </c>
      <c r="B456">
        <v>318</v>
      </c>
    </row>
    <row r="457" spans="1:2" x14ac:dyDescent="0.25">
      <c r="A457" t="s">
        <v>827</v>
      </c>
      <c r="B457">
        <v>318.5</v>
      </c>
    </row>
    <row r="458" spans="1:2" x14ac:dyDescent="0.25">
      <c r="A458" t="s">
        <v>828</v>
      </c>
      <c r="B458">
        <v>318.89999999999998</v>
      </c>
    </row>
    <row r="459" spans="1:2" x14ac:dyDescent="0.25">
      <c r="A459" t="s">
        <v>829</v>
      </c>
      <c r="B459">
        <v>319.2</v>
      </c>
    </row>
    <row r="460" spans="1:2" x14ac:dyDescent="0.25">
      <c r="A460" t="s">
        <v>830</v>
      </c>
      <c r="B460">
        <v>319.10000000000002</v>
      </c>
    </row>
    <row r="461" spans="1:2" x14ac:dyDescent="0.25">
      <c r="A461" t="s">
        <v>831</v>
      </c>
      <c r="B461">
        <v>319.60000000000002</v>
      </c>
    </row>
    <row r="462" spans="1:2" x14ac:dyDescent="0.25">
      <c r="A462" t="s">
        <v>832</v>
      </c>
      <c r="B462">
        <v>320.89999999999998</v>
      </c>
    </row>
    <row r="463" spans="1:2" x14ac:dyDescent="0.25">
      <c r="A463" t="s">
        <v>833</v>
      </c>
      <c r="B463">
        <v>320.89999999999998</v>
      </c>
    </row>
    <row r="464" spans="1:2" x14ac:dyDescent="0.25">
      <c r="A464" t="s">
        <v>834</v>
      </c>
      <c r="B464">
        <v>321.2</v>
      </c>
    </row>
    <row r="465" spans="1:2" x14ac:dyDescent="0.25">
      <c r="A465" t="s">
        <v>835</v>
      </c>
      <c r="B465">
        <v>325.3</v>
      </c>
    </row>
    <row r="466" spans="1:2" x14ac:dyDescent="0.25">
      <c r="A466" t="s">
        <v>836</v>
      </c>
      <c r="B466">
        <v>325.8</v>
      </c>
    </row>
    <row r="467" spans="1:2" x14ac:dyDescent="0.25">
      <c r="A467" t="s">
        <v>837</v>
      </c>
      <c r="B467">
        <v>326</v>
      </c>
    </row>
    <row r="468" spans="1:2" x14ac:dyDescent="0.25">
      <c r="A468" t="s">
        <v>838</v>
      </c>
      <c r="B468">
        <v>328.8</v>
      </c>
    </row>
    <row r="469" spans="1:2" x14ac:dyDescent="0.25">
      <c r="A469" t="s">
        <v>839</v>
      </c>
      <c r="B469">
        <v>329.1</v>
      </c>
    </row>
    <row r="470" spans="1:2" x14ac:dyDescent="0.25">
      <c r="A470" t="s">
        <v>840</v>
      </c>
      <c r="B470">
        <v>329.2</v>
      </c>
    </row>
    <row r="471" spans="1:2" x14ac:dyDescent="0.25">
      <c r="A471" t="s">
        <v>841</v>
      </c>
      <c r="B471">
        <v>330.6</v>
      </c>
    </row>
    <row r="472" spans="1:2" x14ac:dyDescent="0.25">
      <c r="A472" t="s">
        <v>842</v>
      </c>
      <c r="B472">
        <v>330.8</v>
      </c>
    </row>
    <row r="473" spans="1:2" x14ac:dyDescent="0.25">
      <c r="A473" t="s">
        <v>843</v>
      </c>
      <c r="B473">
        <v>331.3</v>
      </c>
    </row>
    <row r="474" spans="1:2" x14ac:dyDescent="0.25">
      <c r="A474" t="s">
        <v>844</v>
      </c>
      <c r="B474">
        <v>330.9</v>
      </c>
    </row>
    <row r="475" spans="1:2" x14ac:dyDescent="0.25">
      <c r="A475" t="s">
        <v>845</v>
      </c>
      <c r="B475">
        <v>331</v>
      </c>
    </row>
    <row r="476" spans="1:2" x14ac:dyDescent="0.25">
      <c r="A476" t="s">
        <v>846</v>
      </c>
      <c r="B476">
        <v>331.2</v>
      </c>
    </row>
    <row r="477" spans="1:2" x14ac:dyDescent="0.25">
      <c r="A477" t="s">
        <v>847</v>
      </c>
      <c r="B477">
        <v>334.2</v>
      </c>
    </row>
    <row r="478" spans="1:2" x14ac:dyDescent="0.25">
      <c r="A478" t="s">
        <v>848</v>
      </c>
      <c r="B478">
        <v>334.5</v>
      </c>
    </row>
    <row r="479" spans="1:2" x14ac:dyDescent="0.25">
      <c r="A479" t="s">
        <v>849</v>
      </c>
      <c r="B479">
        <v>334.7</v>
      </c>
    </row>
    <row r="480" spans="1:2" x14ac:dyDescent="0.25">
      <c r="A480" t="s">
        <v>850</v>
      </c>
      <c r="B480">
        <v>337</v>
      </c>
    </row>
    <row r="481" spans="1:2" x14ac:dyDescent="0.25">
      <c r="A481" t="s">
        <v>851</v>
      </c>
      <c r="B481">
        <v>337.5</v>
      </c>
    </row>
    <row r="482" spans="1:2" x14ac:dyDescent="0.25">
      <c r="A482" t="s">
        <v>852</v>
      </c>
      <c r="B482">
        <v>337.4</v>
      </c>
    </row>
    <row r="483" spans="1:2" x14ac:dyDescent="0.25">
      <c r="A483" t="s">
        <v>853</v>
      </c>
      <c r="B483">
        <v>337.7</v>
      </c>
    </row>
    <row r="484" spans="1:2" x14ac:dyDescent="0.25">
      <c r="A484" t="s">
        <v>854</v>
      </c>
      <c r="B484">
        <v>338</v>
      </c>
    </row>
    <row r="485" spans="1:2" x14ac:dyDescent="0.25">
      <c r="A485" t="s">
        <v>855</v>
      </c>
      <c r="B485">
        <v>338.3</v>
      </c>
    </row>
    <row r="486" spans="1:2" x14ac:dyDescent="0.25">
      <c r="A486" t="s">
        <v>856</v>
      </c>
      <c r="B486">
        <v>338.7</v>
      </c>
    </row>
    <row r="487" spans="1:2" x14ac:dyDescent="0.25">
      <c r="A487" t="s">
        <v>857</v>
      </c>
      <c r="B487">
        <v>338.8</v>
      </c>
    </row>
    <row r="488" spans="1:2" x14ac:dyDescent="0.25">
      <c r="A488" t="s">
        <v>858</v>
      </c>
      <c r="B488">
        <v>338.9</v>
      </c>
    </row>
    <row r="489" spans="1:2" x14ac:dyDescent="0.25">
      <c r="A489" t="s">
        <v>859</v>
      </c>
      <c r="B489">
        <v>342.9</v>
      </c>
    </row>
    <row r="490" spans="1:2" x14ac:dyDescent="0.25">
      <c r="A490" t="s">
        <v>860</v>
      </c>
      <c r="B490">
        <v>343.1</v>
      </c>
    </row>
    <row r="491" spans="1:2" x14ac:dyDescent="0.25">
      <c r="A491" t="s">
        <v>861</v>
      </c>
      <c r="B491">
        <v>343.4</v>
      </c>
    </row>
    <row r="492" spans="1:2" x14ac:dyDescent="0.25">
      <c r="A492" t="s">
        <v>862</v>
      </c>
      <c r="B492">
        <v>345.5</v>
      </c>
    </row>
    <row r="493" spans="1:2" x14ac:dyDescent="0.25">
      <c r="A493" t="s">
        <v>863</v>
      </c>
      <c r="B493">
        <v>345.9</v>
      </c>
    </row>
    <row r="494" spans="1:2" x14ac:dyDescent="0.25">
      <c r="A494" t="s">
        <v>864</v>
      </c>
      <c r="B494">
        <v>346.2</v>
      </c>
    </row>
    <row r="495" spans="1:2" x14ac:dyDescent="0.25">
      <c r="A495" t="s">
        <v>865</v>
      </c>
      <c r="B495">
        <v>347.2</v>
      </c>
    </row>
    <row r="496" spans="1:2" x14ac:dyDescent="0.25">
      <c r="A496" t="s">
        <v>866</v>
      </c>
      <c r="B496">
        <v>347.6</v>
      </c>
    </row>
    <row r="497" spans="1:2" x14ac:dyDescent="0.25">
      <c r="A497" t="s">
        <v>867</v>
      </c>
      <c r="B497">
        <v>348.1</v>
      </c>
    </row>
    <row r="498" spans="1:2" x14ac:dyDescent="0.25">
      <c r="A498" t="s">
        <v>868</v>
      </c>
      <c r="B498">
        <v>348.6</v>
      </c>
    </row>
    <row r="499" spans="1:2" x14ac:dyDescent="0.25">
      <c r="A499" t="s">
        <v>869</v>
      </c>
      <c r="B499">
        <v>349.1</v>
      </c>
    </row>
    <row r="500" spans="1:2" x14ac:dyDescent="0.25">
      <c r="A500" t="s">
        <v>870</v>
      </c>
      <c r="B500">
        <v>349.4</v>
      </c>
    </row>
    <row r="501" spans="1:2" x14ac:dyDescent="0.25">
      <c r="A501" t="s">
        <v>871</v>
      </c>
      <c r="B501">
        <v>352.3</v>
      </c>
    </row>
    <row r="502" spans="1:2" x14ac:dyDescent="0.25">
      <c r="A502" t="s">
        <v>872</v>
      </c>
      <c r="B502">
        <v>353.1</v>
      </c>
    </row>
    <row r="503" spans="1:2" x14ac:dyDescent="0.25">
      <c r="A503" t="s">
        <v>873</v>
      </c>
      <c r="B503">
        <v>353.5</v>
      </c>
    </row>
    <row r="504" spans="1:2" x14ac:dyDescent="0.25">
      <c r="A504" t="s">
        <v>874</v>
      </c>
      <c r="B504">
        <v>355.7</v>
      </c>
    </row>
    <row r="505" spans="1:2" x14ac:dyDescent="0.25">
      <c r="A505" t="s">
        <v>875</v>
      </c>
      <c r="B505">
        <v>356.6</v>
      </c>
    </row>
    <row r="506" spans="1:2" x14ac:dyDescent="0.25">
      <c r="A506" t="s">
        <v>876</v>
      </c>
      <c r="B506">
        <v>357</v>
      </c>
    </row>
    <row r="507" spans="1:2" x14ac:dyDescent="0.25">
      <c r="A507" t="s">
        <v>877</v>
      </c>
      <c r="B507">
        <v>358</v>
      </c>
    </row>
    <row r="508" spans="1:2" x14ac:dyDescent="0.25">
      <c r="A508" t="s">
        <v>878</v>
      </c>
      <c r="B508">
        <v>358.7</v>
      </c>
    </row>
    <row r="509" spans="1:2" x14ac:dyDescent="0.25">
      <c r="A509" t="s">
        <v>879</v>
      </c>
      <c r="B509">
        <v>359</v>
      </c>
    </row>
    <row r="510" spans="1:2" x14ac:dyDescent="0.25">
      <c r="A510" t="s">
        <v>880</v>
      </c>
      <c r="B510">
        <v>359.4</v>
      </c>
    </row>
    <row r="511" spans="1:2" x14ac:dyDescent="0.25">
      <c r="A511" t="s">
        <v>881</v>
      </c>
      <c r="B511">
        <v>359.9</v>
      </c>
    </row>
    <row r="512" spans="1:2" x14ac:dyDescent="0.25">
      <c r="A512" t="s">
        <v>882</v>
      </c>
      <c r="B512">
        <v>360.4</v>
      </c>
    </row>
    <row r="513" spans="1:2" x14ac:dyDescent="0.25">
      <c r="A513" t="s">
        <v>883</v>
      </c>
      <c r="B513">
        <v>359.9</v>
      </c>
    </row>
    <row r="514" spans="1:2" x14ac:dyDescent="0.25">
      <c r="A514" t="s">
        <v>884</v>
      </c>
      <c r="B514">
        <v>360.5</v>
      </c>
    </row>
    <row r="515" spans="1:2" x14ac:dyDescent="0.25">
      <c r="A515" t="s">
        <v>885</v>
      </c>
      <c r="B515">
        <v>360.7</v>
      </c>
    </row>
    <row r="516" spans="1:2" x14ac:dyDescent="0.25">
      <c r="A516" t="s">
        <v>886</v>
      </c>
      <c r="B516">
        <v>361</v>
      </c>
    </row>
    <row r="517" spans="1:2" x14ac:dyDescent="0.25">
      <c r="A517" t="s">
        <v>887</v>
      </c>
      <c r="B517">
        <v>361.7</v>
      </c>
    </row>
    <row r="518" spans="1:2" x14ac:dyDescent="0.25">
      <c r="A518" t="s">
        <v>888</v>
      </c>
      <c r="B518">
        <v>362.1</v>
      </c>
    </row>
    <row r="519" spans="1:2" x14ac:dyDescent="0.25">
      <c r="A519" t="s">
        <v>889</v>
      </c>
      <c r="B519">
        <v>362.5</v>
      </c>
    </row>
    <row r="520" spans="1:2" x14ac:dyDescent="0.25">
      <c r="A520" t="s">
        <v>890</v>
      </c>
      <c r="B520">
        <v>363</v>
      </c>
    </row>
    <row r="521" spans="1:2" x14ac:dyDescent="0.25">
      <c r="A521" t="s">
        <v>891</v>
      </c>
      <c r="B521">
        <v>363.5</v>
      </c>
    </row>
    <row r="522" spans="1:2" x14ac:dyDescent="0.25">
      <c r="A522" t="s">
        <v>892</v>
      </c>
      <c r="B522">
        <v>364.8</v>
      </c>
    </row>
    <row r="523" spans="1:2" x14ac:dyDescent="0.25">
      <c r="A523" t="s">
        <v>893</v>
      </c>
      <c r="B523">
        <v>365.1</v>
      </c>
    </row>
    <row r="524" spans="1:2" x14ac:dyDescent="0.25">
      <c r="A524" t="s">
        <v>894</v>
      </c>
      <c r="B524">
        <v>365.3</v>
      </c>
    </row>
    <row r="525" spans="1:2" x14ac:dyDescent="0.25">
      <c r="A525" t="s">
        <v>895</v>
      </c>
      <c r="B525">
        <v>364.9</v>
      </c>
    </row>
    <row r="526" spans="1:2" x14ac:dyDescent="0.25">
      <c r="A526" t="s">
        <v>896</v>
      </c>
      <c r="B526">
        <v>365.2</v>
      </c>
    </row>
    <row r="527" spans="1:2" x14ac:dyDescent="0.25">
      <c r="A527" t="s">
        <v>897</v>
      </c>
      <c r="B527">
        <v>365.5</v>
      </c>
    </row>
    <row r="528" spans="1:2" x14ac:dyDescent="0.25">
      <c r="A528" t="s">
        <v>898</v>
      </c>
      <c r="B528">
        <v>365.8</v>
      </c>
    </row>
    <row r="529" spans="1:2" x14ac:dyDescent="0.25">
      <c r="A529" t="s">
        <v>899</v>
      </c>
      <c r="B529">
        <v>366.1</v>
      </c>
    </row>
    <row r="530" spans="1:2" x14ac:dyDescent="0.25">
      <c r="A530" t="s">
        <v>900</v>
      </c>
      <c r="B530">
        <v>366.4</v>
      </c>
    </row>
    <row r="531" spans="1:2" x14ac:dyDescent="0.25">
      <c r="A531" t="s">
        <v>901</v>
      </c>
      <c r="B531">
        <v>366.2</v>
      </c>
    </row>
    <row r="532" spans="1:2" x14ac:dyDescent="0.25">
      <c r="A532" t="s">
        <v>902</v>
      </c>
      <c r="B532">
        <v>366.5</v>
      </c>
    </row>
    <row r="533" spans="1:2" x14ac:dyDescent="0.25">
      <c r="A533" t="s">
        <v>903</v>
      </c>
      <c r="B533">
        <v>366.7</v>
      </c>
    </row>
    <row r="534" spans="1:2" x14ac:dyDescent="0.25">
      <c r="A534" t="s">
        <v>904</v>
      </c>
      <c r="B534">
        <v>367.1</v>
      </c>
    </row>
    <row r="535" spans="1:2" x14ac:dyDescent="0.25">
      <c r="A535" t="s">
        <v>905</v>
      </c>
      <c r="B535">
        <v>367.4</v>
      </c>
    </row>
    <row r="536" spans="1:2" x14ac:dyDescent="0.25">
      <c r="A536" t="s">
        <v>906</v>
      </c>
      <c r="B536">
        <v>367.7</v>
      </c>
    </row>
    <row r="537" spans="1:2" x14ac:dyDescent="0.25">
      <c r="A537" t="s">
        <v>907</v>
      </c>
      <c r="B537">
        <v>367.3</v>
      </c>
    </row>
    <row r="538" spans="1:2" x14ac:dyDescent="0.25">
      <c r="A538" t="s">
        <v>908</v>
      </c>
      <c r="B538">
        <v>367.6</v>
      </c>
    </row>
    <row r="539" spans="1:2" x14ac:dyDescent="0.25">
      <c r="A539" t="s">
        <v>909</v>
      </c>
      <c r="B539">
        <v>367.9</v>
      </c>
    </row>
  </sheetData>
  <hyperlinks>
    <hyperlink ref="B3" r:id="rId1" xr:uid="{8A14FECB-AF33-4DA2-B921-8AD670D2C934}"/>
  </hyperlinks>
  <pageMargins left="0.7" right="0.7" top="0.75" bottom="0.75" header="0.3" footer="0.3"/>
  <pageSetup paperSize="9" orientation="portrait" verticalDpi="0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D9F02-856D-46B1-98B2-72DBEE36B35A}">
  <dimension ref="A1:C32"/>
  <sheetViews>
    <sheetView workbookViewId="0">
      <selection activeCell="C3" sqref="C3"/>
    </sheetView>
  </sheetViews>
  <sheetFormatPr defaultRowHeight="15" x14ac:dyDescent="0.25"/>
  <cols>
    <col min="2" max="2" width="19.85546875" customWidth="1"/>
    <col min="3" max="3" width="17.42578125" customWidth="1"/>
  </cols>
  <sheetData>
    <row r="1" spans="1:3" x14ac:dyDescent="0.25">
      <c r="A1" t="s">
        <v>933</v>
      </c>
    </row>
    <row r="2" spans="1:3" x14ac:dyDescent="0.25">
      <c r="A2" t="s">
        <v>911</v>
      </c>
      <c r="B2" s="166" t="s">
        <v>912</v>
      </c>
    </row>
    <row r="3" spans="1:3" ht="30" x14ac:dyDescent="0.25">
      <c r="B3" s="20" t="s">
        <v>913</v>
      </c>
    </row>
    <row r="4" spans="1:3" x14ac:dyDescent="0.25">
      <c r="A4" s="169">
        <v>1989</v>
      </c>
      <c r="B4" s="167">
        <v>5.2</v>
      </c>
      <c r="C4" s="165"/>
    </row>
    <row r="5" spans="1:3" x14ac:dyDescent="0.25">
      <c r="A5" s="169">
        <v>1990</v>
      </c>
      <c r="B5" s="167">
        <v>7</v>
      </c>
      <c r="C5" s="165"/>
    </row>
    <row r="6" spans="1:3" x14ac:dyDescent="0.25">
      <c r="A6" s="169">
        <v>1991</v>
      </c>
      <c r="B6" s="167">
        <v>7.5</v>
      </c>
      <c r="C6" s="165"/>
    </row>
    <row r="7" spans="1:3" x14ac:dyDescent="0.25">
      <c r="A7" s="169">
        <v>1992</v>
      </c>
      <c r="B7" s="167">
        <v>4.3</v>
      </c>
      <c r="C7" s="165"/>
    </row>
    <row r="8" spans="1:3" x14ac:dyDescent="0.25">
      <c r="A8" s="169">
        <v>1993</v>
      </c>
      <c r="B8" s="167">
        <v>2.5</v>
      </c>
      <c r="C8" s="165"/>
    </row>
    <row r="9" spans="1:3" x14ac:dyDescent="0.25">
      <c r="A9" s="169">
        <v>1994</v>
      </c>
      <c r="B9" s="167">
        <v>2</v>
      </c>
      <c r="C9" s="165"/>
    </row>
    <row r="10" spans="1:3" x14ac:dyDescent="0.25">
      <c r="A10" s="169">
        <v>1995</v>
      </c>
      <c r="B10" s="167">
        <v>2.6</v>
      </c>
      <c r="C10" s="165"/>
    </row>
    <row r="11" spans="1:3" x14ac:dyDescent="0.25">
      <c r="A11" s="169">
        <v>1996</v>
      </c>
      <c r="B11" s="167">
        <v>2.5</v>
      </c>
      <c r="C11" s="165"/>
    </row>
    <row r="12" spans="1:3" x14ac:dyDescent="0.25">
      <c r="A12" s="169">
        <v>1997</v>
      </c>
      <c r="B12" s="167">
        <v>1.8</v>
      </c>
      <c r="C12" s="165"/>
    </row>
    <row r="13" spans="1:3" x14ac:dyDescent="0.25">
      <c r="A13" s="169">
        <v>1998</v>
      </c>
      <c r="B13" s="167">
        <v>1.6</v>
      </c>
      <c r="C13" s="165"/>
    </row>
    <row r="14" spans="1:3" x14ac:dyDescent="0.25">
      <c r="A14" s="169">
        <v>1999</v>
      </c>
      <c r="B14" s="167">
        <v>1.3</v>
      </c>
      <c r="C14" s="165"/>
    </row>
    <row r="15" spans="1:3" x14ac:dyDescent="0.25">
      <c r="A15" s="169">
        <v>2000</v>
      </c>
      <c r="B15" s="167">
        <v>0.8</v>
      </c>
      <c r="C15" s="165"/>
    </row>
    <row r="16" spans="1:3" x14ac:dyDescent="0.25">
      <c r="A16" s="169">
        <v>2001</v>
      </c>
      <c r="B16" s="167">
        <v>1.2</v>
      </c>
      <c r="C16" s="165"/>
    </row>
    <row r="17" spans="1:3" x14ac:dyDescent="0.25">
      <c r="A17" s="169">
        <v>2002</v>
      </c>
      <c r="B17" s="167">
        <v>1.3</v>
      </c>
      <c r="C17" s="165"/>
    </row>
    <row r="18" spans="1:3" x14ac:dyDescent="0.25">
      <c r="A18" s="169">
        <v>2003</v>
      </c>
      <c r="B18" s="167">
        <v>1.4</v>
      </c>
      <c r="C18" s="165"/>
    </row>
    <row r="19" spans="1:3" x14ac:dyDescent="0.25">
      <c r="A19" s="169">
        <v>2004</v>
      </c>
      <c r="B19" s="167">
        <v>1.3</v>
      </c>
      <c r="C19" s="165"/>
    </row>
    <row r="20" spans="1:3" x14ac:dyDescent="0.25">
      <c r="A20" s="169">
        <v>2005</v>
      </c>
      <c r="B20" s="167">
        <v>2.1</v>
      </c>
      <c r="C20" s="165"/>
    </row>
    <row r="21" spans="1:3" x14ac:dyDescent="0.25">
      <c r="A21" s="169">
        <v>2006</v>
      </c>
      <c r="B21" s="167">
        <v>2.2999999999999998</v>
      </c>
      <c r="C21" s="165"/>
    </row>
    <row r="22" spans="1:3" x14ac:dyDescent="0.25">
      <c r="A22" s="169">
        <v>2007</v>
      </c>
      <c r="B22" s="167">
        <v>2.2999999999999998</v>
      </c>
      <c r="C22" s="165"/>
    </row>
    <row r="23" spans="1:3" x14ac:dyDescent="0.25">
      <c r="A23" s="169">
        <v>2008</v>
      </c>
      <c r="B23" s="167">
        <v>3.6</v>
      </c>
      <c r="C23" s="165"/>
    </row>
    <row r="24" spans="1:3" x14ac:dyDescent="0.25">
      <c r="A24" s="169">
        <v>2009</v>
      </c>
      <c r="B24" s="167">
        <v>2.2000000000000002</v>
      </c>
      <c r="C24" s="165"/>
    </row>
    <row r="25" spans="1:3" x14ac:dyDescent="0.25">
      <c r="A25" s="169">
        <v>2010</v>
      </c>
      <c r="B25" s="167">
        <v>3.3</v>
      </c>
      <c r="C25" s="165"/>
    </row>
    <row r="26" spans="1:3" x14ac:dyDescent="0.25">
      <c r="A26" s="169">
        <v>2011</v>
      </c>
      <c r="B26" s="167">
        <v>4.5</v>
      </c>
      <c r="C26" s="165"/>
    </row>
    <row r="27" spans="1:3" x14ac:dyDescent="0.25">
      <c r="A27" s="170">
        <v>2012</v>
      </c>
      <c r="B27" s="167">
        <v>2.8</v>
      </c>
      <c r="C27" s="165"/>
    </row>
    <row r="28" spans="1:3" x14ac:dyDescent="0.25">
      <c r="A28" s="171">
        <v>2013</v>
      </c>
      <c r="B28" s="167">
        <v>2.6</v>
      </c>
      <c r="C28" s="165"/>
    </row>
    <row r="29" spans="1:3" x14ac:dyDescent="0.25">
      <c r="A29" s="168">
        <v>2014</v>
      </c>
      <c r="B29" s="167">
        <v>1.5</v>
      </c>
      <c r="C29" s="165"/>
    </row>
    <row r="30" spans="1:3" x14ac:dyDescent="0.25">
      <c r="A30" s="170">
        <v>2015</v>
      </c>
      <c r="B30" s="167">
        <v>0</v>
      </c>
      <c r="C30" s="165"/>
    </row>
    <row r="31" spans="1:3" x14ac:dyDescent="0.25">
      <c r="A31" s="171">
        <v>2016</v>
      </c>
      <c r="B31" s="167">
        <v>0.7</v>
      </c>
      <c r="C31" s="165"/>
    </row>
    <row r="32" spans="1:3" x14ac:dyDescent="0.25">
      <c r="A32" s="171">
        <v>2017</v>
      </c>
      <c r="B32" s="167">
        <v>2.7</v>
      </c>
      <c r="C32" s="165"/>
    </row>
  </sheetData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34"/>
  <sheetViews>
    <sheetView topLeftCell="A297" workbookViewId="0">
      <selection activeCell="D333" sqref="D333"/>
    </sheetView>
  </sheetViews>
  <sheetFormatPr defaultRowHeight="15" x14ac:dyDescent="0.25"/>
  <cols>
    <col min="1" max="1" width="16" bestFit="1" customWidth="1"/>
  </cols>
  <sheetData>
    <row r="1" spans="1:3" x14ac:dyDescent="0.25">
      <c r="A1" s="34" t="s">
        <v>63</v>
      </c>
      <c r="B1" s="135" t="s">
        <v>64</v>
      </c>
    </row>
    <row r="2" spans="1:3" x14ac:dyDescent="0.25">
      <c r="A2" s="34" t="s">
        <v>65</v>
      </c>
      <c r="B2" s="34" t="s">
        <v>66</v>
      </c>
    </row>
    <row r="3" spans="1:3" x14ac:dyDescent="0.25">
      <c r="A3" s="34" t="s">
        <v>67</v>
      </c>
      <c r="B3" s="34" t="s">
        <v>68</v>
      </c>
      <c r="C3" s="35" t="s">
        <v>394</v>
      </c>
    </row>
    <row r="4" spans="1:3" x14ac:dyDescent="0.25">
      <c r="A4" s="34" t="s">
        <v>69</v>
      </c>
      <c r="B4" s="34" t="s">
        <v>70</v>
      </c>
    </row>
    <row r="5" spans="1:3" x14ac:dyDescent="0.25">
      <c r="A5" s="34" t="s">
        <v>71</v>
      </c>
      <c r="B5" s="34" t="s">
        <v>72</v>
      </c>
      <c r="C5" t="s">
        <v>393</v>
      </c>
    </row>
    <row r="6" spans="1:3" x14ac:dyDescent="0.25">
      <c r="A6" s="34" t="s">
        <v>73</v>
      </c>
      <c r="B6" s="34" t="s">
        <v>74</v>
      </c>
    </row>
    <row r="7" spans="1:3" x14ac:dyDescent="0.25">
      <c r="A7" s="34" t="s">
        <v>75</v>
      </c>
      <c r="B7" s="34" t="s">
        <v>76</v>
      </c>
    </row>
    <row r="8" spans="1:3" x14ac:dyDescent="0.25">
      <c r="A8" s="34" t="s">
        <v>77</v>
      </c>
      <c r="B8" s="34" t="s">
        <v>78</v>
      </c>
    </row>
    <row r="9" spans="1:3" x14ac:dyDescent="0.25">
      <c r="A9" s="34" t="s">
        <v>79</v>
      </c>
      <c r="B9" s="34"/>
    </row>
    <row r="10" spans="1:3" x14ac:dyDescent="0.25">
      <c r="A10" s="34" t="s">
        <v>80</v>
      </c>
      <c r="B10" s="134">
        <v>11581</v>
      </c>
      <c r="C10" s="19">
        <f>+B10/1000</f>
        <v>11.581</v>
      </c>
    </row>
    <row r="11" spans="1:3" x14ac:dyDescent="0.25">
      <c r="A11" s="34" t="s">
        <v>81</v>
      </c>
      <c r="B11" s="134">
        <v>12343</v>
      </c>
      <c r="C11" s="19">
        <f t="shared" ref="C11:C74" si="0">+B11/1000</f>
        <v>12.343</v>
      </c>
    </row>
    <row r="12" spans="1:3" x14ac:dyDescent="0.25">
      <c r="A12" s="34" t="s">
        <v>82</v>
      </c>
      <c r="B12" s="134">
        <v>12920</v>
      </c>
      <c r="C12" s="19">
        <f t="shared" si="0"/>
        <v>12.92</v>
      </c>
    </row>
    <row r="13" spans="1:3" x14ac:dyDescent="0.25">
      <c r="A13" s="34" t="s">
        <v>83</v>
      </c>
      <c r="B13" s="134">
        <v>14508</v>
      </c>
      <c r="C13" s="19">
        <f t="shared" si="0"/>
        <v>14.507999999999999</v>
      </c>
    </row>
    <row r="14" spans="1:3" x14ac:dyDescent="0.25">
      <c r="A14" s="34" t="s">
        <v>84</v>
      </c>
      <c r="B14" s="134">
        <v>15759</v>
      </c>
      <c r="C14" s="19">
        <f t="shared" si="0"/>
        <v>15.759</v>
      </c>
    </row>
    <row r="15" spans="1:3" x14ac:dyDescent="0.25">
      <c r="A15" s="34" t="s">
        <v>85</v>
      </c>
      <c r="B15" s="134">
        <v>16903</v>
      </c>
      <c r="C15" s="19">
        <f t="shared" si="0"/>
        <v>16.902999999999999</v>
      </c>
    </row>
    <row r="16" spans="1:3" x14ac:dyDescent="0.25">
      <c r="A16" s="34" t="s">
        <v>86</v>
      </c>
      <c r="B16" s="134">
        <v>17833</v>
      </c>
      <c r="C16" s="19">
        <f t="shared" si="0"/>
        <v>17.832999999999998</v>
      </c>
    </row>
    <row r="17" spans="1:3" x14ac:dyDescent="0.25">
      <c r="A17" s="34" t="s">
        <v>87</v>
      </c>
      <c r="B17" s="134">
        <v>19388</v>
      </c>
      <c r="C17" s="19">
        <f t="shared" si="0"/>
        <v>19.388000000000002</v>
      </c>
    </row>
    <row r="18" spans="1:3" x14ac:dyDescent="0.25">
      <c r="A18" s="34" t="s">
        <v>88</v>
      </c>
      <c r="B18" s="134">
        <v>21052</v>
      </c>
      <c r="C18" s="19">
        <f t="shared" si="0"/>
        <v>21.052</v>
      </c>
    </row>
    <row r="19" spans="1:3" x14ac:dyDescent="0.25">
      <c r="A19" s="34" t="s">
        <v>89</v>
      </c>
      <c r="B19" s="134">
        <v>22323</v>
      </c>
      <c r="C19" s="19">
        <f t="shared" si="0"/>
        <v>22.323</v>
      </c>
    </row>
    <row r="20" spans="1:3" x14ac:dyDescent="0.25">
      <c r="A20" s="34" t="s">
        <v>90</v>
      </c>
      <c r="B20" s="134">
        <v>23452</v>
      </c>
      <c r="C20" s="19">
        <f t="shared" si="0"/>
        <v>23.452000000000002</v>
      </c>
    </row>
    <row r="21" spans="1:3" x14ac:dyDescent="0.25">
      <c r="A21" s="34" t="s">
        <v>91</v>
      </c>
      <c r="B21" s="134">
        <v>24597</v>
      </c>
      <c r="C21" s="19">
        <f t="shared" si="0"/>
        <v>24.597000000000001</v>
      </c>
    </row>
    <row r="22" spans="1:3" x14ac:dyDescent="0.25">
      <c r="A22" s="34" t="s">
        <v>92</v>
      </c>
      <c r="B22" s="134">
        <v>26412</v>
      </c>
      <c r="C22" s="19">
        <f t="shared" si="0"/>
        <v>26.411999999999999</v>
      </c>
    </row>
    <row r="23" spans="1:3" x14ac:dyDescent="0.25">
      <c r="A23" s="34" t="s">
        <v>93</v>
      </c>
      <c r="B23" s="134">
        <v>28069</v>
      </c>
      <c r="C23" s="19">
        <f t="shared" si="0"/>
        <v>28.068999999999999</v>
      </c>
    </row>
    <row r="24" spans="1:3" x14ac:dyDescent="0.25">
      <c r="A24" s="34" t="s">
        <v>94</v>
      </c>
      <c r="B24" s="134">
        <v>29374</v>
      </c>
      <c r="C24" s="19">
        <f t="shared" si="0"/>
        <v>29.373999999999999</v>
      </c>
    </row>
    <row r="25" spans="1:3" x14ac:dyDescent="0.25">
      <c r="A25" s="34" t="s">
        <v>95</v>
      </c>
      <c r="B25" s="134">
        <v>31229</v>
      </c>
      <c r="C25" s="19">
        <f t="shared" si="0"/>
        <v>31.228999999999999</v>
      </c>
    </row>
    <row r="26" spans="1:3" x14ac:dyDescent="0.25">
      <c r="A26" s="34" t="s">
        <v>96</v>
      </c>
      <c r="B26" s="134">
        <v>34127</v>
      </c>
      <c r="C26" s="19">
        <f t="shared" si="0"/>
        <v>34.127000000000002</v>
      </c>
    </row>
    <row r="27" spans="1:3" x14ac:dyDescent="0.25">
      <c r="A27" s="34" t="s">
        <v>97</v>
      </c>
      <c r="B27" s="134">
        <v>36906</v>
      </c>
      <c r="C27" s="19">
        <f t="shared" si="0"/>
        <v>36.905999999999999</v>
      </c>
    </row>
    <row r="28" spans="1:3" x14ac:dyDescent="0.25">
      <c r="A28" s="34" t="s">
        <v>98</v>
      </c>
      <c r="B28" s="134">
        <v>39423</v>
      </c>
      <c r="C28" s="19">
        <f t="shared" si="0"/>
        <v>39.423000000000002</v>
      </c>
    </row>
    <row r="29" spans="1:3" x14ac:dyDescent="0.25">
      <c r="A29" s="34" t="s">
        <v>99</v>
      </c>
      <c r="B29" s="134">
        <v>41728</v>
      </c>
      <c r="C29" s="19">
        <f t="shared" si="0"/>
        <v>41.728000000000002</v>
      </c>
    </row>
    <row r="30" spans="1:3" x14ac:dyDescent="0.25">
      <c r="A30" s="34" t="s">
        <v>100</v>
      </c>
      <c r="B30" s="134">
        <v>45809</v>
      </c>
      <c r="C30" s="19">
        <f t="shared" si="0"/>
        <v>45.808999999999997</v>
      </c>
    </row>
    <row r="31" spans="1:3" x14ac:dyDescent="0.25">
      <c r="A31" s="34" t="s">
        <v>101</v>
      </c>
      <c r="B31" s="134">
        <v>49682</v>
      </c>
      <c r="C31" s="19">
        <f t="shared" si="0"/>
        <v>49.682000000000002</v>
      </c>
    </row>
    <row r="32" spans="1:3" x14ac:dyDescent="0.25">
      <c r="A32" s="34" t="s">
        <v>102</v>
      </c>
      <c r="B32" s="134">
        <v>55916</v>
      </c>
      <c r="C32" s="19">
        <f t="shared" si="0"/>
        <v>55.915999999999997</v>
      </c>
    </row>
    <row r="33" spans="1:3" x14ac:dyDescent="0.25">
      <c r="A33" s="34" t="s">
        <v>103</v>
      </c>
      <c r="B33" s="134">
        <v>62640</v>
      </c>
      <c r="C33" s="19">
        <f t="shared" si="0"/>
        <v>62.64</v>
      </c>
    </row>
    <row r="34" spans="1:3" x14ac:dyDescent="0.25">
      <c r="A34" s="34" t="s">
        <v>104</v>
      </c>
      <c r="B34" s="134">
        <v>70305</v>
      </c>
      <c r="C34" s="19">
        <f t="shared" si="0"/>
        <v>70.305000000000007</v>
      </c>
    </row>
    <row r="35" spans="1:3" x14ac:dyDescent="0.25">
      <c r="A35" s="34" t="s">
        <v>105</v>
      </c>
      <c r="B35" s="134">
        <v>81467</v>
      </c>
      <c r="C35" s="19">
        <f t="shared" si="0"/>
        <v>81.466999999999999</v>
      </c>
    </row>
    <row r="36" spans="1:3" x14ac:dyDescent="0.25">
      <c r="A36" s="34" t="s">
        <v>106</v>
      </c>
      <c r="B36" s="134">
        <v>92227</v>
      </c>
      <c r="C36" s="19">
        <f t="shared" si="0"/>
        <v>92.227000000000004</v>
      </c>
    </row>
    <row r="37" spans="1:3" x14ac:dyDescent="0.25">
      <c r="A37" s="34" t="s">
        <v>107</v>
      </c>
      <c r="B37" s="134">
        <v>114541</v>
      </c>
      <c r="C37" s="19">
        <f t="shared" si="0"/>
        <v>114.541</v>
      </c>
    </row>
    <row r="38" spans="1:3" x14ac:dyDescent="0.25">
      <c r="A38" s="34" t="s">
        <v>108</v>
      </c>
      <c r="B38" s="134">
        <v>136172</v>
      </c>
      <c r="C38" s="19">
        <f t="shared" si="0"/>
        <v>136.172</v>
      </c>
    </row>
    <row r="39" spans="1:3" x14ac:dyDescent="0.25">
      <c r="A39" s="34" t="s">
        <v>109</v>
      </c>
      <c r="B39" s="134">
        <v>158786</v>
      </c>
      <c r="C39" s="19">
        <f t="shared" si="0"/>
        <v>158.786</v>
      </c>
    </row>
    <row r="40" spans="1:3" x14ac:dyDescent="0.25">
      <c r="A40" s="34" t="s">
        <v>110</v>
      </c>
      <c r="B40" s="134">
        <v>184891</v>
      </c>
      <c r="C40" s="19">
        <f t="shared" si="0"/>
        <v>184.89099999999999</v>
      </c>
    </row>
    <row r="41" spans="1:3" x14ac:dyDescent="0.25">
      <c r="A41" s="34" t="s">
        <v>111</v>
      </c>
      <c r="B41" s="134">
        <v>219559</v>
      </c>
      <c r="C41" s="19">
        <f t="shared" si="0"/>
        <v>219.559</v>
      </c>
    </row>
    <row r="42" spans="1:3" x14ac:dyDescent="0.25">
      <c r="A42" s="34" t="s">
        <v>112</v>
      </c>
      <c r="B42" s="134">
        <v>258411</v>
      </c>
      <c r="C42" s="19">
        <f t="shared" si="0"/>
        <v>258.411</v>
      </c>
    </row>
    <row r="43" spans="1:3" x14ac:dyDescent="0.25">
      <c r="A43" s="34" t="s">
        <v>113</v>
      </c>
      <c r="B43" s="134">
        <v>287850</v>
      </c>
      <c r="C43" s="19">
        <f t="shared" si="0"/>
        <v>287.85000000000002</v>
      </c>
    </row>
    <row r="44" spans="1:3" x14ac:dyDescent="0.25">
      <c r="A44" s="34" t="s">
        <v>114</v>
      </c>
      <c r="B44" s="134">
        <v>316698</v>
      </c>
      <c r="C44" s="19">
        <f t="shared" si="0"/>
        <v>316.69799999999998</v>
      </c>
    </row>
    <row r="45" spans="1:3" x14ac:dyDescent="0.25">
      <c r="A45" s="34" t="s">
        <v>115</v>
      </c>
      <c r="B45" s="134">
        <v>348283</v>
      </c>
      <c r="C45" s="19">
        <f t="shared" si="0"/>
        <v>348.28300000000002</v>
      </c>
    </row>
    <row r="46" spans="1:3" x14ac:dyDescent="0.25">
      <c r="A46" s="34" t="s">
        <v>116</v>
      </c>
      <c r="B46" s="134">
        <v>374534</v>
      </c>
      <c r="C46" s="19">
        <f t="shared" si="0"/>
        <v>374.53399999999999</v>
      </c>
    </row>
    <row r="47" spans="1:3" x14ac:dyDescent="0.25">
      <c r="A47" s="34" t="s">
        <v>117</v>
      </c>
      <c r="B47" s="134">
        <v>412120</v>
      </c>
      <c r="C47" s="19">
        <f t="shared" si="0"/>
        <v>412.12</v>
      </c>
    </row>
    <row r="48" spans="1:3" x14ac:dyDescent="0.25">
      <c r="A48" s="34" t="s">
        <v>118</v>
      </c>
      <c r="B48" s="134">
        <v>444033</v>
      </c>
      <c r="C48" s="19">
        <f t="shared" si="0"/>
        <v>444.03300000000002</v>
      </c>
    </row>
    <row r="49" spans="1:3" x14ac:dyDescent="0.25">
      <c r="A49" s="34" t="s">
        <v>119</v>
      </c>
      <c r="B49" s="134">
        <v>492635</v>
      </c>
      <c r="C49" s="19">
        <f t="shared" si="0"/>
        <v>492.63499999999999</v>
      </c>
    </row>
    <row r="50" spans="1:3" x14ac:dyDescent="0.25">
      <c r="A50" s="34" t="s">
        <v>120</v>
      </c>
      <c r="B50" s="134">
        <v>551709</v>
      </c>
      <c r="C50" s="19">
        <f t="shared" si="0"/>
        <v>551.70899999999995</v>
      </c>
    </row>
    <row r="51" spans="1:3" x14ac:dyDescent="0.25">
      <c r="A51" s="34" t="s">
        <v>121</v>
      </c>
      <c r="B51" s="134">
        <v>609474</v>
      </c>
      <c r="C51" s="19">
        <f t="shared" si="0"/>
        <v>609.47400000000005</v>
      </c>
    </row>
    <row r="52" spans="1:3" x14ac:dyDescent="0.25">
      <c r="A52" s="34" t="s">
        <v>122</v>
      </c>
      <c r="B52" s="134">
        <v>662850</v>
      </c>
      <c r="C52" s="19">
        <f t="shared" si="0"/>
        <v>662.85</v>
      </c>
    </row>
    <row r="53" spans="1:3" x14ac:dyDescent="0.25">
      <c r="A53" s="34" t="s">
        <v>123</v>
      </c>
      <c r="B53" s="134">
        <v>698038</v>
      </c>
      <c r="C53" s="19">
        <f t="shared" si="0"/>
        <v>698.03800000000001</v>
      </c>
    </row>
    <row r="54" spans="1:3" x14ac:dyDescent="0.25">
      <c r="A54" s="34" t="s">
        <v>124</v>
      </c>
      <c r="B54" s="134">
        <v>721445</v>
      </c>
      <c r="C54" s="19">
        <f t="shared" si="0"/>
        <v>721.44500000000005</v>
      </c>
    </row>
    <row r="55" spans="1:3" x14ac:dyDescent="0.25">
      <c r="A55" s="34" t="s">
        <v>125</v>
      </c>
      <c r="B55" s="134">
        <v>758445</v>
      </c>
      <c r="C55" s="19">
        <f t="shared" si="0"/>
        <v>758.44500000000005</v>
      </c>
    </row>
    <row r="56" spans="1:3" x14ac:dyDescent="0.25">
      <c r="A56" s="34" t="s">
        <v>126</v>
      </c>
      <c r="B56" s="134">
        <v>797088</v>
      </c>
      <c r="C56" s="19">
        <f t="shared" si="0"/>
        <v>797.08799999999997</v>
      </c>
    </row>
    <row r="57" spans="1:3" x14ac:dyDescent="0.25">
      <c r="A57" s="34" t="s">
        <v>127</v>
      </c>
      <c r="B57" s="134">
        <v>836646</v>
      </c>
      <c r="C57" s="19">
        <f t="shared" si="0"/>
        <v>836.64599999999996</v>
      </c>
    </row>
    <row r="58" spans="1:3" x14ac:dyDescent="0.25">
      <c r="A58" s="34" t="s">
        <v>128</v>
      </c>
      <c r="B58" s="134">
        <v>892900</v>
      </c>
      <c r="C58" s="19">
        <f t="shared" si="0"/>
        <v>892.9</v>
      </c>
    </row>
    <row r="59" spans="1:3" x14ac:dyDescent="0.25">
      <c r="A59" s="34" t="s">
        <v>129</v>
      </c>
      <c r="B59" s="134">
        <v>938855</v>
      </c>
      <c r="C59" s="19">
        <f t="shared" si="0"/>
        <v>938.85500000000002</v>
      </c>
    </row>
    <row r="60" spans="1:3" x14ac:dyDescent="0.25">
      <c r="A60" s="34" t="s">
        <v>130</v>
      </c>
      <c r="B60" s="134">
        <v>980308</v>
      </c>
      <c r="C60" s="19">
        <f t="shared" si="0"/>
        <v>980.30799999999999</v>
      </c>
    </row>
    <row r="61" spans="1:3" x14ac:dyDescent="0.25">
      <c r="A61" s="34" t="s">
        <v>131</v>
      </c>
      <c r="B61" s="134">
        <v>1021205</v>
      </c>
      <c r="C61" s="19">
        <f t="shared" si="0"/>
        <v>1021.205</v>
      </c>
    </row>
    <row r="62" spans="1:3" x14ac:dyDescent="0.25">
      <c r="A62" s="34" t="s">
        <v>132</v>
      </c>
      <c r="B62" s="134">
        <v>1080863</v>
      </c>
      <c r="C62" s="19">
        <f t="shared" si="0"/>
        <v>1080.8630000000001</v>
      </c>
    </row>
    <row r="63" spans="1:3" x14ac:dyDescent="0.25">
      <c r="A63" s="34" t="s">
        <v>133</v>
      </c>
      <c r="B63" s="134">
        <v>1120575</v>
      </c>
      <c r="C63" s="19">
        <f t="shared" si="0"/>
        <v>1120.575</v>
      </c>
    </row>
    <row r="64" spans="1:3" x14ac:dyDescent="0.25">
      <c r="A64" s="34" t="s">
        <v>134</v>
      </c>
      <c r="B64" s="134">
        <v>1172652</v>
      </c>
      <c r="C64" s="19">
        <f t="shared" si="0"/>
        <v>1172.652</v>
      </c>
    </row>
    <row r="65" spans="1:3" x14ac:dyDescent="0.25">
      <c r="A65" s="34" t="s">
        <v>135</v>
      </c>
      <c r="B65" s="134">
        <v>1242449</v>
      </c>
      <c r="C65" s="19">
        <f t="shared" si="0"/>
        <v>1242.4490000000001</v>
      </c>
    </row>
    <row r="66" spans="1:3" x14ac:dyDescent="0.25">
      <c r="A66" s="34" t="s">
        <v>136</v>
      </c>
      <c r="B66" s="134">
        <v>1304874</v>
      </c>
      <c r="C66" s="19">
        <f t="shared" si="0"/>
        <v>1304.874</v>
      </c>
    </row>
    <row r="67" spans="1:3" x14ac:dyDescent="0.25">
      <c r="A67" s="34" t="s">
        <v>137</v>
      </c>
      <c r="B67" s="134">
        <v>1379457</v>
      </c>
      <c r="C67" s="19">
        <f t="shared" si="0"/>
        <v>1379.4570000000001</v>
      </c>
    </row>
    <row r="68" spans="1:3" x14ac:dyDescent="0.25">
      <c r="A68" s="34" t="s">
        <v>138</v>
      </c>
      <c r="B68" s="134">
        <v>1455644</v>
      </c>
      <c r="C68" s="19">
        <f t="shared" si="0"/>
        <v>1455.644</v>
      </c>
    </row>
    <row r="69" spans="1:3" x14ac:dyDescent="0.25">
      <c r="A69" s="34" t="s">
        <v>139</v>
      </c>
      <c r="B69" s="134">
        <v>1530890</v>
      </c>
      <c r="C69" s="19">
        <f t="shared" si="0"/>
        <v>1530.89</v>
      </c>
    </row>
    <row r="70" spans="1:3" x14ac:dyDescent="0.25">
      <c r="A70" s="34" t="s">
        <v>140</v>
      </c>
      <c r="B70" s="134">
        <v>1564252</v>
      </c>
      <c r="C70" s="19">
        <f t="shared" si="0"/>
        <v>1564.252</v>
      </c>
    </row>
    <row r="71" spans="1:3" x14ac:dyDescent="0.25">
      <c r="A71" s="34" t="s">
        <v>141</v>
      </c>
      <c r="B71" s="134">
        <v>1519459</v>
      </c>
      <c r="C71" s="19">
        <f t="shared" si="0"/>
        <v>1519.4590000000001</v>
      </c>
    </row>
    <row r="72" spans="1:3" x14ac:dyDescent="0.25">
      <c r="A72" s="34" t="s">
        <v>142</v>
      </c>
      <c r="B72" s="134">
        <v>1572439</v>
      </c>
      <c r="C72" s="19">
        <f t="shared" si="0"/>
        <v>1572.4390000000001</v>
      </c>
    </row>
    <row r="73" spans="1:3" x14ac:dyDescent="0.25">
      <c r="A73" s="34" t="s">
        <v>143</v>
      </c>
      <c r="B73" s="134">
        <v>1628274</v>
      </c>
      <c r="C73" s="19">
        <f t="shared" si="0"/>
        <v>1628.2739999999999</v>
      </c>
    </row>
    <row r="74" spans="1:3" x14ac:dyDescent="0.25">
      <c r="A74" s="34" t="s">
        <v>144</v>
      </c>
      <c r="B74" s="134">
        <v>1675044</v>
      </c>
      <c r="C74" s="19">
        <f t="shared" si="0"/>
        <v>1675.0440000000001</v>
      </c>
    </row>
    <row r="75" spans="1:3" x14ac:dyDescent="0.25">
      <c r="A75" s="34" t="s">
        <v>145</v>
      </c>
      <c r="B75" s="134">
        <v>1739563</v>
      </c>
      <c r="C75" s="19">
        <f t="shared" ref="C75:C79" si="1">+B75/1000</f>
        <v>1739.5630000000001</v>
      </c>
    </row>
    <row r="76" spans="1:3" x14ac:dyDescent="0.25">
      <c r="A76" s="34" t="s">
        <v>146</v>
      </c>
      <c r="B76" s="134">
        <v>1844295</v>
      </c>
      <c r="C76" s="19">
        <f t="shared" si="1"/>
        <v>1844.2950000000001</v>
      </c>
    </row>
    <row r="77" spans="1:3" x14ac:dyDescent="0.25">
      <c r="A77" s="34" t="s">
        <v>147</v>
      </c>
      <c r="B77" s="133">
        <v>1895839</v>
      </c>
      <c r="C77" s="19">
        <f t="shared" si="1"/>
        <v>1895.8389999999999</v>
      </c>
    </row>
    <row r="78" spans="1:3" s="136" customFormat="1" x14ac:dyDescent="0.25">
      <c r="A78" s="129" t="s">
        <v>465</v>
      </c>
      <c r="B78" s="133">
        <v>1969524</v>
      </c>
      <c r="C78" s="19">
        <f t="shared" si="1"/>
        <v>1969.5239999999999</v>
      </c>
    </row>
    <row r="79" spans="1:3" s="136" customFormat="1" x14ac:dyDescent="0.25">
      <c r="A79" s="34" t="s">
        <v>512</v>
      </c>
      <c r="B79" s="133">
        <v>2040651</v>
      </c>
      <c r="C79" s="19">
        <f t="shared" si="1"/>
        <v>2040.6510000000001</v>
      </c>
    </row>
    <row r="80" spans="1:3" s="136" customFormat="1" x14ac:dyDescent="0.25">
      <c r="A80" s="34"/>
      <c r="B80" s="34"/>
      <c r="C80" s="19"/>
    </row>
    <row r="81" spans="1:3" s="136" customFormat="1" x14ac:dyDescent="0.25">
      <c r="A81" s="34"/>
      <c r="B81" s="34"/>
      <c r="C81" s="19"/>
    </row>
    <row r="82" spans="1:3" x14ac:dyDescent="0.25">
      <c r="A82" s="34" t="s">
        <v>148</v>
      </c>
      <c r="B82" s="134">
        <v>4727</v>
      </c>
    </row>
    <row r="83" spans="1:3" x14ac:dyDescent="0.25">
      <c r="A83" s="34" t="s">
        <v>149</v>
      </c>
      <c r="B83" s="134">
        <v>4751</v>
      </c>
    </row>
    <row r="84" spans="1:3" x14ac:dyDescent="0.25">
      <c r="A84" s="34" t="s">
        <v>150</v>
      </c>
      <c r="B84" s="134">
        <v>4922</v>
      </c>
    </row>
    <row r="85" spans="1:3" x14ac:dyDescent="0.25">
      <c r="A85" s="34" t="s">
        <v>151</v>
      </c>
      <c r="B85" s="134">
        <v>5016</v>
      </c>
    </row>
    <row r="86" spans="1:3" x14ac:dyDescent="0.25">
      <c r="A86" s="34" t="s">
        <v>152</v>
      </c>
      <c r="B86" s="134">
        <v>5141</v>
      </c>
    </row>
    <row r="87" spans="1:3" x14ac:dyDescent="0.25">
      <c r="A87" s="34" t="s">
        <v>153</v>
      </c>
      <c r="B87" s="134">
        <v>5214</v>
      </c>
    </row>
    <row r="88" spans="1:3" x14ac:dyDescent="0.25">
      <c r="A88" s="34" t="s">
        <v>154</v>
      </c>
      <c r="B88" s="134">
        <v>5300</v>
      </c>
    </row>
    <row r="89" spans="1:3" x14ac:dyDescent="0.25">
      <c r="A89" s="34" t="s">
        <v>155</v>
      </c>
      <c r="B89" s="134">
        <v>5432</v>
      </c>
    </row>
    <row r="90" spans="1:3" x14ac:dyDescent="0.25">
      <c r="A90" s="34" t="s">
        <v>156</v>
      </c>
      <c r="B90" s="134">
        <v>5440</v>
      </c>
    </row>
    <row r="91" spans="1:3" x14ac:dyDescent="0.25">
      <c r="A91" s="34" t="s">
        <v>157</v>
      </c>
      <c r="B91" s="134">
        <v>5522</v>
      </c>
    </row>
    <row r="92" spans="1:3" x14ac:dyDescent="0.25">
      <c r="A92" s="34" t="s">
        <v>158</v>
      </c>
      <c r="B92" s="134">
        <v>5638</v>
      </c>
    </row>
    <row r="93" spans="1:3" x14ac:dyDescent="0.25">
      <c r="A93" s="34" t="s">
        <v>159</v>
      </c>
      <c r="B93" s="134">
        <v>5765</v>
      </c>
    </row>
    <row r="94" spans="1:3" x14ac:dyDescent="0.25">
      <c r="A94" s="34" t="s">
        <v>160</v>
      </c>
      <c r="B94" s="134">
        <v>5863</v>
      </c>
    </row>
    <row r="95" spans="1:3" x14ac:dyDescent="0.25">
      <c r="A95" s="34" t="s">
        <v>161</v>
      </c>
      <c r="B95" s="134">
        <v>5789</v>
      </c>
    </row>
    <row r="96" spans="1:3" x14ac:dyDescent="0.25">
      <c r="A96" s="34" t="s">
        <v>162</v>
      </c>
      <c r="B96" s="134">
        <v>5898</v>
      </c>
    </row>
    <row r="97" spans="1:2" x14ac:dyDescent="0.25">
      <c r="A97" s="34" t="s">
        <v>163</v>
      </c>
      <c r="B97" s="134">
        <v>5950</v>
      </c>
    </row>
    <row r="98" spans="1:2" x14ac:dyDescent="0.25">
      <c r="A98" s="34" t="s">
        <v>164</v>
      </c>
      <c r="B98" s="134">
        <v>5956</v>
      </c>
    </row>
    <row r="99" spans="1:2" x14ac:dyDescent="0.25">
      <c r="A99" s="34" t="s">
        <v>165</v>
      </c>
      <c r="B99" s="134">
        <v>6153</v>
      </c>
    </row>
    <row r="100" spans="1:2" x14ac:dyDescent="0.25">
      <c r="A100" s="34" t="s">
        <v>166</v>
      </c>
      <c r="B100" s="134">
        <v>6165</v>
      </c>
    </row>
    <row r="101" spans="1:2" x14ac:dyDescent="0.25">
      <c r="A101" s="34" t="s">
        <v>167</v>
      </c>
      <c r="B101" s="134">
        <v>6380</v>
      </c>
    </row>
    <row r="102" spans="1:2" x14ac:dyDescent="0.25">
      <c r="A102" s="34" t="s">
        <v>168</v>
      </c>
      <c r="B102" s="134">
        <v>6486</v>
      </c>
    </row>
    <row r="103" spans="1:2" x14ac:dyDescent="0.25">
      <c r="A103" s="34" t="s">
        <v>169</v>
      </c>
      <c r="B103" s="134">
        <v>6550</v>
      </c>
    </row>
    <row r="104" spans="1:2" x14ac:dyDescent="0.25">
      <c r="A104" s="34" t="s">
        <v>170</v>
      </c>
      <c r="B104" s="134">
        <v>6647</v>
      </c>
    </row>
    <row r="105" spans="1:2" x14ac:dyDescent="0.25">
      <c r="A105" s="34" t="s">
        <v>171</v>
      </c>
      <c r="B105" s="134">
        <v>6793</v>
      </c>
    </row>
    <row r="106" spans="1:2" x14ac:dyDescent="0.25">
      <c r="A106" s="34" t="s">
        <v>172</v>
      </c>
      <c r="B106" s="134">
        <v>6952</v>
      </c>
    </row>
    <row r="107" spans="1:2" x14ac:dyDescent="0.25">
      <c r="A107" s="34" t="s">
        <v>173</v>
      </c>
      <c r="B107" s="134">
        <v>6927</v>
      </c>
    </row>
    <row r="108" spans="1:2" x14ac:dyDescent="0.25">
      <c r="A108" s="34" t="s">
        <v>174</v>
      </c>
      <c r="B108" s="134">
        <v>7166</v>
      </c>
    </row>
    <row r="109" spans="1:2" x14ac:dyDescent="0.25">
      <c r="A109" s="34" t="s">
        <v>175</v>
      </c>
      <c r="B109" s="134">
        <v>7097</v>
      </c>
    </row>
    <row r="110" spans="1:2" x14ac:dyDescent="0.25">
      <c r="A110" s="34" t="s">
        <v>176</v>
      </c>
      <c r="B110" s="134">
        <v>7184</v>
      </c>
    </row>
    <row r="111" spans="1:2" x14ac:dyDescent="0.25">
      <c r="A111" s="34" t="s">
        <v>177</v>
      </c>
      <c r="B111" s="134">
        <v>7358</v>
      </c>
    </row>
    <row r="112" spans="1:2" x14ac:dyDescent="0.25">
      <c r="A112" s="34" t="s">
        <v>178</v>
      </c>
      <c r="B112" s="134">
        <v>7437</v>
      </c>
    </row>
    <row r="113" spans="1:2" x14ac:dyDescent="0.25">
      <c r="A113" s="34" t="s">
        <v>179</v>
      </c>
      <c r="B113" s="134">
        <v>7481</v>
      </c>
    </row>
    <row r="114" spans="1:2" x14ac:dyDescent="0.25">
      <c r="A114" s="34" t="s">
        <v>180</v>
      </c>
      <c r="B114" s="134">
        <v>7423</v>
      </c>
    </row>
    <row r="115" spans="1:2" x14ac:dyDescent="0.25">
      <c r="A115" s="34" t="s">
        <v>181</v>
      </c>
      <c r="B115" s="134">
        <v>7803</v>
      </c>
    </row>
    <row r="116" spans="1:2" x14ac:dyDescent="0.25">
      <c r="A116" s="34" t="s">
        <v>182</v>
      </c>
      <c r="B116" s="134">
        <v>7923</v>
      </c>
    </row>
    <row r="117" spans="1:2" x14ac:dyDescent="0.25">
      <c r="A117" s="34" t="s">
        <v>183</v>
      </c>
      <c r="B117" s="134">
        <v>8175</v>
      </c>
    </row>
    <row r="118" spans="1:2" x14ac:dyDescent="0.25">
      <c r="A118" s="34" t="s">
        <v>184</v>
      </c>
      <c r="B118" s="134">
        <v>8194</v>
      </c>
    </row>
    <row r="119" spans="1:2" x14ac:dyDescent="0.25">
      <c r="A119" s="34" t="s">
        <v>185</v>
      </c>
      <c r="B119" s="134">
        <v>8474</v>
      </c>
    </row>
    <row r="120" spans="1:2" x14ac:dyDescent="0.25">
      <c r="A120" s="34" t="s">
        <v>186</v>
      </c>
      <c r="B120" s="134">
        <v>8661</v>
      </c>
    </row>
    <row r="121" spans="1:2" x14ac:dyDescent="0.25">
      <c r="A121" s="34" t="s">
        <v>187</v>
      </c>
      <c r="B121" s="134">
        <v>8908</v>
      </c>
    </row>
    <row r="122" spans="1:2" x14ac:dyDescent="0.25">
      <c r="A122" s="34" t="s">
        <v>188</v>
      </c>
      <c r="B122" s="134">
        <v>9071</v>
      </c>
    </row>
    <row r="123" spans="1:2" x14ac:dyDescent="0.25">
      <c r="A123" s="34" t="s">
        <v>189</v>
      </c>
      <c r="B123" s="134">
        <v>9116</v>
      </c>
    </row>
    <row r="124" spans="1:2" x14ac:dyDescent="0.25">
      <c r="A124" s="34" t="s">
        <v>190</v>
      </c>
      <c r="B124" s="134">
        <v>9335</v>
      </c>
    </row>
    <row r="125" spans="1:2" x14ac:dyDescent="0.25">
      <c r="A125" s="34" t="s">
        <v>191</v>
      </c>
      <c r="B125" s="134">
        <v>9514</v>
      </c>
    </row>
    <row r="126" spans="1:2" x14ac:dyDescent="0.25">
      <c r="A126" s="34" t="s">
        <v>192</v>
      </c>
      <c r="B126" s="134">
        <v>9652</v>
      </c>
    </row>
    <row r="127" spans="1:2" x14ac:dyDescent="0.25">
      <c r="A127" s="34" t="s">
        <v>193</v>
      </c>
      <c r="B127" s="134">
        <v>9815</v>
      </c>
    </row>
    <row r="128" spans="1:2" x14ac:dyDescent="0.25">
      <c r="A128" s="34" t="s">
        <v>194</v>
      </c>
      <c r="B128" s="134">
        <v>9999</v>
      </c>
    </row>
    <row r="129" spans="1:2" x14ac:dyDescent="0.25">
      <c r="A129" s="34" t="s">
        <v>195</v>
      </c>
      <c r="B129" s="134">
        <v>10107</v>
      </c>
    </row>
    <row r="130" spans="1:2" x14ac:dyDescent="0.25">
      <c r="A130" s="34" t="s">
        <v>196</v>
      </c>
      <c r="B130" s="134">
        <v>10214</v>
      </c>
    </row>
    <row r="131" spans="1:2" x14ac:dyDescent="0.25">
      <c r="A131" s="34" t="s">
        <v>197</v>
      </c>
      <c r="B131" s="134">
        <v>10466</v>
      </c>
    </row>
    <row r="132" spans="1:2" x14ac:dyDescent="0.25">
      <c r="A132" s="34" t="s">
        <v>198</v>
      </c>
      <c r="B132" s="134">
        <v>10534</v>
      </c>
    </row>
    <row r="133" spans="1:2" x14ac:dyDescent="0.25">
      <c r="A133" s="34" t="s">
        <v>199</v>
      </c>
      <c r="B133" s="134">
        <v>10687</v>
      </c>
    </row>
    <row r="134" spans="1:2" x14ac:dyDescent="0.25">
      <c r="A134" s="34" t="s">
        <v>200</v>
      </c>
      <c r="B134" s="134">
        <v>11161</v>
      </c>
    </row>
    <row r="135" spans="1:2" x14ac:dyDescent="0.25">
      <c r="A135" s="34" t="s">
        <v>201</v>
      </c>
      <c r="B135" s="134">
        <v>11282</v>
      </c>
    </row>
    <row r="136" spans="1:2" x14ac:dyDescent="0.25">
      <c r="A136" s="34" t="s">
        <v>202</v>
      </c>
      <c r="B136" s="134">
        <v>11635</v>
      </c>
    </row>
    <row r="137" spans="1:2" x14ac:dyDescent="0.25">
      <c r="A137" s="34" t="s">
        <v>203</v>
      </c>
      <c r="B137" s="134">
        <v>11930</v>
      </c>
    </row>
    <row r="138" spans="1:2" x14ac:dyDescent="0.25">
      <c r="A138" s="34" t="s">
        <v>204</v>
      </c>
      <c r="B138" s="134">
        <v>12132</v>
      </c>
    </row>
    <row r="139" spans="1:2" x14ac:dyDescent="0.25">
      <c r="A139" s="34" t="s">
        <v>205</v>
      </c>
      <c r="B139" s="134">
        <v>12305</v>
      </c>
    </row>
    <row r="140" spans="1:2" x14ac:dyDescent="0.25">
      <c r="A140" s="34" t="s">
        <v>206</v>
      </c>
      <c r="B140" s="134">
        <v>12565</v>
      </c>
    </row>
    <row r="141" spans="1:2" x14ac:dyDescent="0.25">
      <c r="A141" s="34" t="s">
        <v>207</v>
      </c>
      <c r="B141" s="134">
        <v>12907</v>
      </c>
    </row>
    <row r="142" spans="1:2" x14ac:dyDescent="0.25">
      <c r="A142" s="34" t="s">
        <v>208</v>
      </c>
      <c r="B142" s="134">
        <v>13250</v>
      </c>
    </row>
    <row r="143" spans="1:2" x14ac:dyDescent="0.25">
      <c r="A143" s="34" t="s">
        <v>209</v>
      </c>
      <c r="B143" s="134">
        <v>13832</v>
      </c>
    </row>
    <row r="144" spans="1:2" x14ac:dyDescent="0.25">
      <c r="A144" s="34" t="s">
        <v>210</v>
      </c>
      <c r="B144" s="134">
        <v>14288</v>
      </c>
    </row>
    <row r="145" spans="1:2" x14ac:dyDescent="0.25">
      <c r="A145" s="34" t="s">
        <v>211</v>
      </c>
      <c r="B145" s="134">
        <v>14807</v>
      </c>
    </row>
    <row r="146" spans="1:2" x14ac:dyDescent="0.25">
      <c r="A146" s="34" t="s">
        <v>212</v>
      </c>
      <c r="B146" s="134">
        <v>15019</v>
      </c>
    </row>
    <row r="147" spans="1:2" x14ac:dyDescent="0.25">
      <c r="A147" s="34" t="s">
        <v>213</v>
      </c>
      <c r="B147" s="134">
        <v>15516</v>
      </c>
    </row>
    <row r="148" spans="1:2" x14ac:dyDescent="0.25">
      <c r="A148" s="34" t="s">
        <v>214</v>
      </c>
      <c r="B148" s="134">
        <v>16005</v>
      </c>
    </row>
    <row r="149" spans="1:2" x14ac:dyDescent="0.25">
      <c r="A149" s="34" t="s">
        <v>215</v>
      </c>
      <c r="B149" s="134">
        <v>16408</v>
      </c>
    </row>
    <row r="150" spans="1:2" x14ac:dyDescent="0.25">
      <c r="A150" s="34" t="s">
        <v>216</v>
      </c>
      <c r="B150" s="134">
        <v>16622</v>
      </c>
    </row>
    <row r="151" spans="1:2" x14ac:dyDescent="0.25">
      <c r="A151" s="34" t="s">
        <v>217</v>
      </c>
      <c r="B151" s="134">
        <v>17403</v>
      </c>
    </row>
    <row r="152" spans="1:2" x14ac:dyDescent="0.25">
      <c r="A152" s="34" t="s">
        <v>218</v>
      </c>
      <c r="B152" s="134">
        <v>17777</v>
      </c>
    </row>
    <row r="153" spans="1:2" x14ac:dyDescent="0.25">
      <c r="A153" s="34" t="s">
        <v>219</v>
      </c>
      <c r="B153" s="134">
        <v>18861</v>
      </c>
    </row>
    <row r="154" spans="1:2" x14ac:dyDescent="0.25">
      <c r="A154" s="34" t="s">
        <v>220</v>
      </c>
      <c r="B154" s="134">
        <v>20077</v>
      </c>
    </row>
    <row r="155" spans="1:2" x14ac:dyDescent="0.25">
      <c r="A155" s="34" t="s">
        <v>221</v>
      </c>
      <c r="B155" s="134">
        <v>19893</v>
      </c>
    </row>
    <row r="156" spans="1:2" x14ac:dyDescent="0.25">
      <c r="A156" s="34" t="s">
        <v>222</v>
      </c>
      <c r="B156" s="134">
        <v>20587</v>
      </c>
    </row>
    <row r="157" spans="1:2" x14ac:dyDescent="0.25">
      <c r="A157" s="34" t="s">
        <v>223</v>
      </c>
      <c r="B157" s="134">
        <v>21338</v>
      </c>
    </row>
    <row r="158" spans="1:2" x14ac:dyDescent="0.25">
      <c r="A158" s="34" t="s">
        <v>224</v>
      </c>
      <c r="B158" s="134">
        <v>21167</v>
      </c>
    </row>
    <row r="159" spans="1:2" x14ac:dyDescent="0.25">
      <c r="A159" s="34" t="s">
        <v>225</v>
      </c>
      <c r="B159" s="134">
        <v>22659</v>
      </c>
    </row>
    <row r="160" spans="1:2" x14ac:dyDescent="0.25">
      <c r="A160" s="34" t="s">
        <v>226</v>
      </c>
      <c r="B160" s="134">
        <v>23907</v>
      </c>
    </row>
    <row r="161" spans="1:2" x14ac:dyDescent="0.25">
      <c r="A161" s="34" t="s">
        <v>227</v>
      </c>
      <c r="B161" s="134">
        <v>25010</v>
      </c>
    </row>
    <row r="162" spans="1:2" x14ac:dyDescent="0.25">
      <c r="A162" s="34" t="s">
        <v>228</v>
      </c>
      <c r="B162" s="134">
        <v>26839</v>
      </c>
    </row>
    <row r="163" spans="1:2" x14ac:dyDescent="0.25">
      <c r="A163" s="34" t="s">
        <v>229</v>
      </c>
      <c r="B163" s="134">
        <v>28141</v>
      </c>
    </row>
    <row r="164" spans="1:2" x14ac:dyDescent="0.25">
      <c r="A164" s="34" t="s">
        <v>230</v>
      </c>
      <c r="B164" s="134">
        <v>29279</v>
      </c>
    </row>
    <row r="165" spans="1:2" x14ac:dyDescent="0.25">
      <c r="A165" s="34" t="s">
        <v>231</v>
      </c>
      <c r="B165" s="134">
        <v>30917</v>
      </c>
    </row>
    <row r="166" spans="1:2" x14ac:dyDescent="0.25">
      <c r="A166" s="34" t="s">
        <v>232</v>
      </c>
      <c r="B166" s="134">
        <v>32456</v>
      </c>
    </row>
    <row r="167" spans="1:2" x14ac:dyDescent="0.25">
      <c r="A167" s="34" t="s">
        <v>233</v>
      </c>
      <c r="B167" s="134">
        <v>33307</v>
      </c>
    </row>
    <row r="168" spans="1:2" x14ac:dyDescent="0.25">
      <c r="A168" s="34" t="s">
        <v>234</v>
      </c>
      <c r="B168" s="134">
        <v>34522</v>
      </c>
    </row>
    <row r="169" spans="1:2" x14ac:dyDescent="0.25">
      <c r="A169" s="34" t="s">
        <v>235</v>
      </c>
      <c r="B169" s="134">
        <v>36664</v>
      </c>
    </row>
    <row r="170" spans="1:2" x14ac:dyDescent="0.25">
      <c r="A170" s="34" t="s">
        <v>236</v>
      </c>
      <c r="B170" s="134">
        <v>38010</v>
      </c>
    </row>
    <row r="171" spans="1:2" x14ac:dyDescent="0.25">
      <c r="A171" s="34" t="s">
        <v>237</v>
      </c>
      <c r="B171" s="134">
        <v>39228</v>
      </c>
    </row>
    <row r="172" spans="1:2" x14ac:dyDescent="0.25">
      <c r="A172" s="34" t="s">
        <v>238</v>
      </c>
      <c r="B172" s="134">
        <v>40324</v>
      </c>
    </row>
    <row r="173" spans="1:2" x14ac:dyDescent="0.25">
      <c r="A173" s="34" t="s">
        <v>239</v>
      </c>
      <c r="B173" s="134">
        <v>42139</v>
      </c>
    </row>
    <row r="174" spans="1:2" x14ac:dyDescent="0.25">
      <c r="A174" s="34" t="s">
        <v>240</v>
      </c>
      <c r="B174" s="134">
        <v>44106</v>
      </c>
    </row>
    <row r="175" spans="1:2" x14ac:dyDescent="0.25">
      <c r="A175" s="34" t="s">
        <v>241</v>
      </c>
      <c r="B175" s="134">
        <v>45848</v>
      </c>
    </row>
    <row r="176" spans="1:2" x14ac:dyDescent="0.25">
      <c r="A176" s="34" t="s">
        <v>242</v>
      </c>
      <c r="B176" s="134">
        <v>47147</v>
      </c>
    </row>
    <row r="177" spans="1:2" x14ac:dyDescent="0.25">
      <c r="A177" s="34" t="s">
        <v>243</v>
      </c>
      <c r="B177" s="134">
        <v>48867</v>
      </c>
    </row>
    <row r="178" spans="1:2" x14ac:dyDescent="0.25">
      <c r="A178" s="34" t="s">
        <v>244</v>
      </c>
      <c r="B178" s="134">
        <v>50437</v>
      </c>
    </row>
    <row r="179" spans="1:2" x14ac:dyDescent="0.25">
      <c r="A179" s="34" t="s">
        <v>245</v>
      </c>
      <c r="B179" s="134">
        <v>53928</v>
      </c>
    </row>
    <row r="180" spans="1:2" x14ac:dyDescent="0.25">
      <c r="A180" s="34" t="s">
        <v>246</v>
      </c>
      <c r="B180" s="134">
        <v>56724</v>
      </c>
    </row>
    <row r="181" spans="1:2" x14ac:dyDescent="0.25">
      <c r="A181" s="34" t="s">
        <v>247</v>
      </c>
      <c r="B181" s="134">
        <v>59756</v>
      </c>
    </row>
    <row r="182" spans="1:2" x14ac:dyDescent="0.25">
      <c r="A182" s="34" t="s">
        <v>248</v>
      </c>
      <c r="B182" s="134">
        <v>62111</v>
      </c>
    </row>
    <row r="183" spans="1:2" x14ac:dyDescent="0.25">
      <c r="A183" s="34" t="s">
        <v>249</v>
      </c>
      <c r="B183" s="134">
        <v>63698</v>
      </c>
    </row>
    <row r="184" spans="1:2" x14ac:dyDescent="0.25">
      <c r="A184" s="34" t="s">
        <v>250</v>
      </c>
      <c r="B184" s="134">
        <v>66009</v>
      </c>
    </row>
    <row r="185" spans="1:2" x14ac:dyDescent="0.25">
      <c r="A185" s="34" t="s">
        <v>251</v>
      </c>
      <c r="B185" s="134">
        <v>68144</v>
      </c>
    </row>
    <row r="186" spans="1:2" x14ac:dyDescent="0.25">
      <c r="A186" s="34" t="s">
        <v>252</v>
      </c>
      <c r="B186" s="134">
        <v>69926</v>
      </c>
    </row>
    <row r="187" spans="1:2" x14ac:dyDescent="0.25">
      <c r="A187" s="34" t="s">
        <v>253</v>
      </c>
      <c r="B187" s="134">
        <v>71254</v>
      </c>
    </row>
    <row r="188" spans="1:2" x14ac:dyDescent="0.25">
      <c r="A188" s="34" t="s">
        <v>254</v>
      </c>
      <c r="B188" s="134">
        <v>73204</v>
      </c>
    </row>
    <row r="189" spans="1:2" x14ac:dyDescent="0.25">
      <c r="A189" s="34" t="s">
        <v>255</v>
      </c>
      <c r="B189" s="134">
        <v>75515</v>
      </c>
    </row>
    <row r="190" spans="1:2" x14ac:dyDescent="0.25">
      <c r="A190" s="34" t="s">
        <v>256</v>
      </c>
      <c r="B190" s="134">
        <v>77425</v>
      </c>
    </row>
    <row r="191" spans="1:2" x14ac:dyDescent="0.25">
      <c r="A191" s="34" t="s">
        <v>257</v>
      </c>
      <c r="B191" s="134">
        <v>78887</v>
      </c>
    </row>
    <row r="192" spans="1:2" x14ac:dyDescent="0.25">
      <c r="A192" s="34" t="s">
        <v>258</v>
      </c>
      <c r="B192" s="134">
        <v>80339</v>
      </c>
    </row>
    <row r="193" spans="1:2" x14ac:dyDescent="0.25">
      <c r="A193" s="34" t="s">
        <v>259</v>
      </c>
      <c r="B193" s="134">
        <v>82559</v>
      </c>
    </row>
    <row r="194" spans="1:2" x14ac:dyDescent="0.25">
      <c r="A194" s="34" t="s">
        <v>260</v>
      </c>
      <c r="B194" s="134">
        <v>85602</v>
      </c>
    </row>
    <row r="195" spans="1:2" x14ac:dyDescent="0.25">
      <c r="A195" s="34" t="s">
        <v>261</v>
      </c>
      <c r="B195" s="134">
        <v>86341</v>
      </c>
    </row>
    <row r="196" spans="1:2" x14ac:dyDescent="0.25">
      <c r="A196" s="34" t="s">
        <v>262</v>
      </c>
      <c r="B196" s="134">
        <v>88455</v>
      </c>
    </row>
    <row r="197" spans="1:2" x14ac:dyDescent="0.25">
      <c r="A197" s="34" t="s">
        <v>263</v>
      </c>
      <c r="B197" s="134">
        <v>90711</v>
      </c>
    </row>
    <row r="198" spans="1:2" x14ac:dyDescent="0.25">
      <c r="A198" s="34" t="s">
        <v>264</v>
      </c>
      <c r="B198" s="134">
        <v>91534</v>
      </c>
    </row>
    <row r="199" spans="1:2" x14ac:dyDescent="0.25">
      <c r="A199" s="34" t="s">
        <v>265</v>
      </c>
      <c r="B199" s="134">
        <v>93384</v>
      </c>
    </row>
    <row r="200" spans="1:2" x14ac:dyDescent="0.25">
      <c r="A200" s="34" t="s">
        <v>266</v>
      </c>
      <c r="B200" s="134">
        <v>94693</v>
      </c>
    </row>
    <row r="201" spans="1:2" x14ac:dyDescent="0.25">
      <c r="A201" s="34" t="s">
        <v>267</v>
      </c>
      <c r="B201" s="134">
        <v>97966</v>
      </c>
    </row>
    <row r="202" spans="1:2" x14ac:dyDescent="0.25">
      <c r="A202" s="34" t="s">
        <v>268</v>
      </c>
      <c r="B202" s="134">
        <v>98864</v>
      </c>
    </row>
    <row r="203" spans="1:2" x14ac:dyDescent="0.25">
      <c r="A203" s="34" t="s">
        <v>269</v>
      </c>
      <c r="B203" s="134">
        <v>103354</v>
      </c>
    </row>
    <row r="204" spans="1:2" x14ac:dyDescent="0.25">
      <c r="A204" s="34" t="s">
        <v>270</v>
      </c>
      <c r="B204" s="134">
        <v>104937</v>
      </c>
    </row>
    <row r="205" spans="1:2" x14ac:dyDescent="0.25">
      <c r="A205" s="34" t="s">
        <v>271</v>
      </c>
      <c r="B205" s="134">
        <v>107174</v>
      </c>
    </row>
    <row r="206" spans="1:2" x14ac:dyDescent="0.25">
      <c r="A206" s="34" t="s">
        <v>272</v>
      </c>
      <c r="B206" s="134">
        <v>108610</v>
      </c>
    </row>
    <row r="207" spans="1:2" x14ac:dyDescent="0.25">
      <c r="A207" s="34" t="s">
        <v>273</v>
      </c>
      <c r="B207" s="134">
        <v>110274</v>
      </c>
    </row>
    <row r="208" spans="1:2" x14ac:dyDescent="0.25">
      <c r="A208" s="34" t="s">
        <v>274</v>
      </c>
      <c r="B208" s="134">
        <v>112067</v>
      </c>
    </row>
    <row r="209" spans="1:2" x14ac:dyDescent="0.25">
      <c r="A209" s="34" t="s">
        <v>275</v>
      </c>
      <c r="B209" s="134">
        <v>115462</v>
      </c>
    </row>
    <row r="210" spans="1:2" x14ac:dyDescent="0.25">
      <c r="A210" s="34" t="s">
        <v>276</v>
      </c>
      <c r="B210" s="134">
        <v>118018</v>
      </c>
    </row>
    <row r="211" spans="1:2" x14ac:dyDescent="0.25">
      <c r="A211" s="34" t="s">
        <v>277</v>
      </c>
      <c r="B211" s="134">
        <v>121692</v>
      </c>
    </row>
    <row r="212" spans="1:2" x14ac:dyDescent="0.25">
      <c r="A212" s="34" t="s">
        <v>278</v>
      </c>
      <c r="B212" s="134">
        <v>126568</v>
      </c>
    </row>
    <row r="213" spans="1:2" x14ac:dyDescent="0.25">
      <c r="A213" s="34" t="s">
        <v>279</v>
      </c>
      <c r="B213" s="134">
        <v>129256</v>
      </c>
    </row>
    <row r="214" spans="1:2" x14ac:dyDescent="0.25">
      <c r="A214" s="34" t="s">
        <v>280</v>
      </c>
      <c r="B214" s="134">
        <v>133077</v>
      </c>
    </row>
    <row r="215" spans="1:2" x14ac:dyDescent="0.25">
      <c r="A215" s="34" t="s">
        <v>281</v>
      </c>
      <c r="B215" s="134">
        <v>135906</v>
      </c>
    </row>
    <row r="216" spans="1:2" x14ac:dyDescent="0.25">
      <c r="A216" s="34" t="s">
        <v>282</v>
      </c>
      <c r="B216" s="134">
        <v>140584</v>
      </c>
    </row>
    <row r="217" spans="1:2" x14ac:dyDescent="0.25">
      <c r="A217" s="34" t="s">
        <v>283</v>
      </c>
      <c r="B217" s="134">
        <v>145329</v>
      </c>
    </row>
    <row r="218" spans="1:2" x14ac:dyDescent="0.25">
      <c r="A218" s="34" t="s">
        <v>284</v>
      </c>
      <c r="B218" s="134">
        <v>148383</v>
      </c>
    </row>
    <row r="219" spans="1:2" x14ac:dyDescent="0.25">
      <c r="A219" s="34" t="s">
        <v>285</v>
      </c>
      <c r="B219" s="134">
        <v>151034</v>
      </c>
    </row>
    <row r="220" spans="1:2" x14ac:dyDescent="0.25">
      <c r="A220" s="34" t="s">
        <v>286</v>
      </c>
      <c r="B220" s="134">
        <v>155249</v>
      </c>
    </row>
    <row r="221" spans="1:2" x14ac:dyDescent="0.25">
      <c r="A221" s="34" t="s">
        <v>287</v>
      </c>
      <c r="B221" s="134">
        <v>158715</v>
      </c>
    </row>
    <row r="222" spans="1:2" x14ac:dyDescent="0.25">
      <c r="A222" s="34" t="s">
        <v>288</v>
      </c>
      <c r="B222" s="134">
        <v>161828</v>
      </c>
    </row>
    <row r="223" spans="1:2" x14ac:dyDescent="0.25">
      <c r="A223" s="34" t="s">
        <v>289</v>
      </c>
      <c r="B223" s="134">
        <v>166291</v>
      </c>
    </row>
    <row r="224" spans="1:2" x14ac:dyDescent="0.25">
      <c r="A224" s="34" t="s">
        <v>290</v>
      </c>
      <c r="B224" s="134">
        <v>169415</v>
      </c>
    </row>
    <row r="225" spans="1:2" x14ac:dyDescent="0.25">
      <c r="A225" s="34" t="s">
        <v>291</v>
      </c>
      <c r="B225" s="134">
        <v>169901</v>
      </c>
    </row>
    <row r="226" spans="1:2" x14ac:dyDescent="0.25">
      <c r="A226" s="34" t="s">
        <v>292</v>
      </c>
      <c r="B226" s="134">
        <v>172952</v>
      </c>
    </row>
    <row r="227" spans="1:2" x14ac:dyDescent="0.25">
      <c r="A227" s="34" t="s">
        <v>293</v>
      </c>
      <c r="B227" s="134">
        <v>175015</v>
      </c>
    </row>
    <row r="228" spans="1:2" x14ac:dyDescent="0.25">
      <c r="A228" s="34" t="s">
        <v>294</v>
      </c>
      <c r="B228" s="134">
        <v>176604</v>
      </c>
    </row>
    <row r="229" spans="1:2" x14ac:dyDescent="0.25">
      <c r="A229" s="34" t="s">
        <v>295</v>
      </c>
      <c r="B229" s="134">
        <v>179157</v>
      </c>
    </row>
    <row r="230" spans="1:2" x14ac:dyDescent="0.25">
      <c r="A230" s="34" t="s">
        <v>296</v>
      </c>
      <c r="B230" s="134">
        <v>180716</v>
      </c>
    </row>
    <row r="231" spans="1:2" x14ac:dyDescent="0.25">
      <c r="A231" s="34" t="s">
        <v>297</v>
      </c>
      <c r="B231" s="134">
        <v>181104</v>
      </c>
    </row>
    <row r="232" spans="1:2" x14ac:dyDescent="0.25">
      <c r="A232" s="34" t="s">
        <v>298</v>
      </c>
      <c r="B232" s="134">
        <v>181578</v>
      </c>
    </row>
    <row r="233" spans="1:2" x14ac:dyDescent="0.25">
      <c r="A233" s="34" t="s">
        <v>299</v>
      </c>
      <c r="B233" s="134">
        <v>184567</v>
      </c>
    </row>
    <row r="234" spans="1:2" x14ac:dyDescent="0.25">
      <c r="A234" s="34" t="s">
        <v>300</v>
      </c>
      <c r="B234" s="134">
        <v>188951</v>
      </c>
    </row>
    <row r="235" spans="1:2" x14ac:dyDescent="0.25">
      <c r="A235" s="34" t="s">
        <v>301</v>
      </c>
      <c r="B235" s="134">
        <v>189422</v>
      </c>
    </row>
    <row r="236" spans="1:2" x14ac:dyDescent="0.25">
      <c r="A236" s="34" t="s">
        <v>302</v>
      </c>
      <c r="B236" s="134">
        <v>192843</v>
      </c>
    </row>
    <row r="237" spans="1:2" x14ac:dyDescent="0.25">
      <c r="A237" s="34" t="s">
        <v>303</v>
      </c>
      <c r="B237" s="134">
        <v>195192</v>
      </c>
    </row>
    <row r="238" spans="1:2" x14ac:dyDescent="0.25">
      <c r="A238" s="34" t="s">
        <v>304</v>
      </c>
      <c r="B238" s="134">
        <v>198121</v>
      </c>
    </row>
    <row r="239" spans="1:2" x14ac:dyDescent="0.25">
      <c r="A239" s="34" t="s">
        <v>305</v>
      </c>
      <c r="B239" s="134">
        <v>199863</v>
      </c>
    </row>
    <row r="240" spans="1:2" x14ac:dyDescent="0.25">
      <c r="A240" s="34" t="s">
        <v>306</v>
      </c>
      <c r="B240" s="134">
        <v>202107</v>
      </c>
    </row>
    <row r="241" spans="1:2" x14ac:dyDescent="0.25">
      <c r="A241" s="34" t="s">
        <v>307</v>
      </c>
      <c r="B241" s="134">
        <v>206329</v>
      </c>
    </row>
    <row r="242" spans="1:2" x14ac:dyDescent="0.25">
      <c r="A242" s="34" t="s">
        <v>308</v>
      </c>
      <c r="B242" s="134">
        <v>207126</v>
      </c>
    </row>
    <row r="243" spans="1:2" x14ac:dyDescent="0.25">
      <c r="A243" s="34" t="s">
        <v>309</v>
      </c>
      <c r="B243" s="134">
        <v>209691</v>
      </c>
    </row>
    <row r="244" spans="1:2" x14ac:dyDescent="0.25">
      <c r="A244" s="34" t="s">
        <v>310</v>
      </c>
      <c r="B244" s="134">
        <v>213540</v>
      </c>
    </row>
    <row r="245" spans="1:2" x14ac:dyDescent="0.25">
      <c r="A245" s="34" t="s">
        <v>311</v>
      </c>
      <c r="B245" s="134">
        <v>216179</v>
      </c>
    </row>
    <row r="246" spans="1:2" x14ac:dyDescent="0.25">
      <c r="A246" s="34" t="s">
        <v>312</v>
      </c>
      <c r="B246" s="134">
        <v>220343</v>
      </c>
    </row>
    <row r="247" spans="1:2" x14ac:dyDescent="0.25">
      <c r="A247" s="34" t="s">
        <v>313</v>
      </c>
      <c r="B247" s="134">
        <v>224990</v>
      </c>
    </row>
    <row r="248" spans="1:2" x14ac:dyDescent="0.25">
      <c r="A248" s="34" t="s">
        <v>314</v>
      </c>
      <c r="B248" s="134">
        <v>227942</v>
      </c>
    </row>
    <row r="249" spans="1:2" x14ac:dyDescent="0.25">
      <c r="A249" s="34" t="s">
        <v>315</v>
      </c>
      <c r="B249" s="134">
        <v>230157</v>
      </c>
    </row>
    <row r="250" spans="1:2" x14ac:dyDescent="0.25">
      <c r="A250" s="34" t="s">
        <v>316</v>
      </c>
      <c r="B250" s="134">
        <v>232522</v>
      </c>
    </row>
    <row r="251" spans="1:2" x14ac:dyDescent="0.25">
      <c r="A251" s="34" t="s">
        <v>317</v>
      </c>
      <c r="B251" s="134">
        <v>235047</v>
      </c>
    </row>
    <row r="252" spans="1:2" x14ac:dyDescent="0.25">
      <c r="A252" s="34" t="s">
        <v>318</v>
      </c>
      <c r="B252" s="134">
        <v>241681</v>
      </c>
    </row>
    <row r="253" spans="1:2" x14ac:dyDescent="0.25">
      <c r="A253" s="34" t="s">
        <v>319</v>
      </c>
      <c r="B253" s="134">
        <v>239703</v>
      </c>
    </row>
    <row r="254" spans="1:2" x14ac:dyDescent="0.25">
      <c r="A254" s="34" t="s">
        <v>320</v>
      </c>
      <c r="B254" s="134">
        <v>243101</v>
      </c>
    </row>
    <row r="255" spans="1:2" x14ac:dyDescent="0.25">
      <c r="A255" s="34" t="s">
        <v>321</v>
      </c>
      <c r="B255" s="134">
        <v>245460</v>
      </c>
    </row>
    <row r="256" spans="1:2" x14ac:dyDescent="0.25">
      <c r="A256" s="34" t="s">
        <v>322</v>
      </c>
      <c r="B256" s="134">
        <v>247837</v>
      </c>
    </row>
    <row r="257" spans="1:2" x14ac:dyDescent="0.25">
      <c r="A257" s="34" t="s">
        <v>323</v>
      </c>
      <c r="B257" s="134">
        <v>254840</v>
      </c>
    </row>
    <row r="258" spans="1:2" x14ac:dyDescent="0.25">
      <c r="A258" s="34" t="s">
        <v>324</v>
      </c>
      <c r="B258" s="134">
        <v>256367</v>
      </c>
    </row>
    <row r="259" spans="1:2" x14ac:dyDescent="0.25">
      <c r="A259" s="34" t="s">
        <v>325</v>
      </c>
      <c r="B259" s="134">
        <v>254699</v>
      </c>
    </row>
    <row r="260" spans="1:2" x14ac:dyDescent="0.25">
      <c r="A260" s="34" t="s">
        <v>326</v>
      </c>
      <c r="B260" s="134">
        <v>257982</v>
      </c>
    </row>
    <row r="261" spans="1:2" x14ac:dyDescent="0.25">
      <c r="A261" s="34" t="s">
        <v>327</v>
      </c>
      <c r="B261" s="134">
        <v>262110</v>
      </c>
    </row>
    <row r="262" spans="1:2" x14ac:dyDescent="0.25">
      <c r="A262" s="34" t="s">
        <v>328</v>
      </c>
      <c r="B262" s="134">
        <v>268202</v>
      </c>
    </row>
    <row r="263" spans="1:2" x14ac:dyDescent="0.25">
      <c r="A263" s="34" t="s">
        <v>329</v>
      </c>
      <c r="B263" s="134">
        <v>271872</v>
      </c>
    </row>
    <row r="264" spans="1:2" x14ac:dyDescent="0.25">
      <c r="A264" s="34" t="s">
        <v>330</v>
      </c>
      <c r="B264" s="134">
        <v>274115</v>
      </c>
    </row>
    <row r="265" spans="1:2" x14ac:dyDescent="0.25">
      <c r="A265" s="34" t="s">
        <v>331</v>
      </c>
      <c r="B265" s="134">
        <v>275152</v>
      </c>
    </row>
    <row r="266" spans="1:2" x14ac:dyDescent="0.25">
      <c r="A266" s="34" t="s">
        <v>332</v>
      </c>
      <c r="B266" s="134">
        <v>277539</v>
      </c>
    </row>
    <row r="267" spans="1:2" x14ac:dyDescent="0.25">
      <c r="A267" s="34" t="s">
        <v>333</v>
      </c>
      <c r="B267" s="134">
        <v>282538</v>
      </c>
    </row>
    <row r="268" spans="1:2" x14ac:dyDescent="0.25">
      <c r="A268" s="34" t="s">
        <v>334</v>
      </c>
      <c r="B268" s="134">
        <v>283440</v>
      </c>
    </row>
    <row r="269" spans="1:2" x14ac:dyDescent="0.25">
      <c r="A269" s="34" t="s">
        <v>335</v>
      </c>
      <c r="B269" s="134">
        <v>285926</v>
      </c>
    </row>
    <row r="270" spans="1:2" x14ac:dyDescent="0.25">
      <c r="A270" s="34" t="s">
        <v>336</v>
      </c>
      <c r="B270" s="134">
        <v>289508</v>
      </c>
    </row>
    <row r="271" spans="1:2" x14ac:dyDescent="0.25">
      <c r="A271" s="34" t="s">
        <v>337</v>
      </c>
      <c r="B271" s="134">
        <v>293118</v>
      </c>
    </row>
    <row r="272" spans="1:2" x14ac:dyDescent="0.25">
      <c r="A272" s="34" t="s">
        <v>338</v>
      </c>
      <c r="B272" s="134">
        <v>297553</v>
      </c>
    </row>
    <row r="273" spans="1:2" x14ac:dyDescent="0.25">
      <c r="A273" s="34" t="s">
        <v>339</v>
      </c>
      <c r="B273" s="134">
        <v>302777</v>
      </c>
    </row>
    <row r="274" spans="1:2" x14ac:dyDescent="0.25">
      <c r="A274" s="34" t="s">
        <v>340</v>
      </c>
      <c r="B274" s="134">
        <v>307147</v>
      </c>
    </row>
    <row r="275" spans="1:2" x14ac:dyDescent="0.25">
      <c r="A275" s="34" t="s">
        <v>341</v>
      </c>
      <c r="B275" s="134">
        <v>309831</v>
      </c>
    </row>
    <row r="276" spans="1:2" x14ac:dyDescent="0.25">
      <c r="A276" s="34" t="s">
        <v>342</v>
      </c>
      <c r="B276" s="134">
        <v>314554</v>
      </c>
    </row>
    <row r="277" spans="1:2" x14ac:dyDescent="0.25">
      <c r="A277" s="34" t="s">
        <v>343</v>
      </c>
      <c r="B277" s="134">
        <v>320315</v>
      </c>
    </row>
    <row r="278" spans="1:2" x14ac:dyDescent="0.25">
      <c r="A278" s="34" t="s">
        <v>344</v>
      </c>
      <c r="B278" s="134">
        <v>322812</v>
      </c>
    </row>
    <row r="279" spans="1:2" x14ac:dyDescent="0.25">
      <c r="A279" s="34" t="s">
        <v>345</v>
      </c>
      <c r="B279" s="134">
        <v>328188</v>
      </c>
    </row>
    <row r="280" spans="1:2" x14ac:dyDescent="0.25">
      <c r="A280" s="34" t="s">
        <v>346</v>
      </c>
      <c r="B280" s="134">
        <v>329468</v>
      </c>
    </row>
    <row r="281" spans="1:2" x14ac:dyDescent="0.25">
      <c r="A281" s="34" t="s">
        <v>347</v>
      </c>
      <c r="B281" s="134">
        <v>332386</v>
      </c>
    </row>
    <row r="282" spans="1:2" x14ac:dyDescent="0.25">
      <c r="A282" s="34" t="s">
        <v>348</v>
      </c>
      <c r="B282" s="134">
        <v>336947</v>
      </c>
    </row>
    <row r="283" spans="1:2" x14ac:dyDescent="0.25">
      <c r="A283" s="34" t="s">
        <v>349</v>
      </c>
      <c r="B283" s="134">
        <v>345621</v>
      </c>
    </row>
    <row r="284" spans="1:2" x14ac:dyDescent="0.25">
      <c r="A284" s="34" t="s">
        <v>350</v>
      </c>
      <c r="B284" s="134">
        <v>348944</v>
      </c>
    </row>
    <row r="285" spans="1:2" x14ac:dyDescent="0.25">
      <c r="A285" s="34" t="s">
        <v>351</v>
      </c>
      <c r="B285" s="134">
        <v>357241</v>
      </c>
    </row>
    <row r="286" spans="1:2" x14ac:dyDescent="0.25">
      <c r="A286" s="34" t="s">
        <v>352</v>
      </c>
      <c r="B286" s="134">
        <v>360867</v>
      </c>
    </row>
    <row r="287" spans="1:2" x14ac:dyDescent="0.25">
      <c r="A287" s="34" t="s">
        <v>353</v>
      </c>
      <c r="B287" s="134">
        <v>364503</v>
      </c>
    </row>
    <row r="288" spans="1:2" x14ac:dyDescent="0.25">
      <c r="A288" s="34" t="s">
        <v>354</v>
      </c>
      <c r="B288" s="134">
        <v>368529</v>
      </c>
    </row>
    <row r="289" spans="1:2" x14ac:dyDescent="0.25">
      <c r="A289" s="34" t="s">
        <v>355</v>
      </c>
      <c r="B289" s="134">
        <v>372003</v>
      </c>
    </row>
    <row r="290" spans="1:2" x14ac:dyDescent="0.25">
      <c r="A290" s="34" t="s">
        <v>356</v>
      </c>
      <c r="B290" s="134">
        <v>377827</v>
      </c>
    </row>
    <row r="291" spans="1:2" x14ac:dyDescent="0.25">
      <c r="A291" s="34" t="s">
        <v>357</v>
      </c>
      <c r="B291" s="134">
        <v>381615</v>
      </c>
    </row>
    <row r="292" spans="1:2" x14ac:dyDescent="0.25">
      <c r="A292" s="34" t="s">
        <v>358</v>
      </c>
      <c r="B292" s="134">
        <v>388524</v>
      </c>
    </row>
    <row r="293" spans="1:2" x14ac:dyDescent="0.25">
      <c r="A293" s="34" t="s">
        <v>359</v>
      </c>
      <c r="B293" s="134">
        <v>393476</v>
      </c>
    </row>
    <row r="294" spans="1:2" x14ac:dyDescent="0.25">
      <c r="A294" s="34" t="s">
        <v>360</v>
      </c>
      <c r="B294" s="134">
        <v>399035</v>
      </c>
    </row>
    <row r="295" spans="1:2" x14ac:dyDescent="0.25">
      <c r="A295" s="34" t="s">
        <v>361</v>
      </c>
      <c r="B295" s="134">
        <v>397075</v>
      </c>
    </row>
    <row r="296" spans="1:2" x14ac:dyDescent="0.25">
      <c r="A296" s="34" t="s">
        <v>362</v>
      </c>
      <c r="B296" s="134">
        <v>394626</v>
      </c>
    </row>
    <row r="297" spans="1:2" x14ac:dyDescent="0.25">
      <c r="A297" s="34" t="s">
        <v>363</v>
      </c>
      <c r="B297" s="134">
        <v>389060</v>
      </c>
    </row>
    <row r="298" spans="1:2" x14ac:dyDescent="0.25">
      <c r="A298" s="34" t="s">
        <v>364</v>
      </c>
      <c r="B298" s="134">
        <v>382864</v>
      </c>
    </row>
    <row r="299" spans="1:2" x14ac:dyDescent="0.25">
      <c r="A299" s="34" t="s">
        <v>365</v>
      </c>
      <c r="B299" s="134">
        <v>382457</v>
      </c>
    </row>
    <row r="300" spans="1:2" x14ac:dyDescent="0.25">
      <c r="A300" s="34" t="s">
        <v>366</v>
      </c>
      <c r="B300" s="134">
        <v>385469</v>
      </c>
    </row>
    <row r="301" spans="1:2" x14ac:dyDescent="0.25">
      <c r="A301" s="34" t="s">
        <v>367</v>
      </c>
      <c r="B301" s="134">
        <v>386423</v>
      </c>
    </row>
    <row r="302" spans="1:2" x14ac:dyDescent="0.25">
      <c r="A302" s="34" t="s">
        <v>368</v>
      </c>
      <c r="B302" s="134">
        <v>391142</v>
      </c>
    </row>
    <row r="303" spans="1:2" x14ac:dyDescent="0.25">
      <c r="A303" s="34" t="s">
        <v>369</v>
      </c>
      <c r="B303" s="134">
        <v>397248</v>
      </c>
    </row>
    <row r="304" spans="1:2" x14ac:dyDescent="0.25">
      <c r="A304" s="34" t="s">
        <v>370</v>
      </c>
      <c r="B304" s="134">
        <v>397897</v>
      </c>
    </row>
    <row r="305" spans="1:2" x14ac:dyDescent="0.25">
      <c r="A305" s="34" t="s">
        <v>371</v>
      </c>
      <c r="B305" s="134">
        <v>401179</v>
      </c>
    </row>
    <row r="306" spans="1:2" x14ac:dyDescent="0.25">
      <c r="A306" s="34" t="s">
        <v>372</v>
      </c>
      <c r="B306" s="134">
        <v>411146</v>
      </c>
    </row>
    <row r="307" spans="1:2" x14ac:dyDescent="0.25">
      <c r="A307" s="34" t="s">
        <v>373</v>
      </c>
      <c r="B307" s="134">
        <v>408787</v>
      </c>
    </row>
    <row r="308" spans="1:2" x14ac:dyDescent="0.25">
      <c r="A308" s="34" t="s">
        <v>374</v>
      </c>
      <c r="B308" s="134">
        <v>410262</v>
      </c>
    </row>
    <row r="309" spans="1:2" x14ac:dyDescent="0.25">
      <c r="A309" s="34" t="s">
        <v>375</v>
      </c>
      <c r="B309" s="134">
        <v>414351</v>
      </c>
    </row>
    <row r="310" spans="1:2" x14ac:dyDescent="0.25">
      <c r="A310" s="34" t="s">
        <v>376</v>
      </c>
      <c r="B310" s="134">
        <v>417502</v>
      </c>
    </row>
    <row r="311" spans="1:2" x14ac:dyDescent="0.25">
      <c r="A311" s="34" t="s">
        <v>377</v>
      </c>
      <c r="B311" s="134">
        <v>418098</v>
      </c>
    </row>
    <row r="312" spans="1:2" x14ac:dyDescent="0.25">
      <c r="A312" s="34" t="s">
        <v>378</v>
      </c>
      <c r="B312" s="134">
        <v>428748</v>
      </c>
    </row>
    <row r="313" spans="1:2" x14ac:dyDescent="0.25">
      <c r="A313" s="34" t="s">
        <v>379</v>
      </c>
      <c r="B313" s="134">
        <v>430069</v>
      </c>
    </row>
    <row r="314" spans="1:2" x14ac:dyDescent="0.25">
      <c r="A314" s="34" t="s">
        <v>380</v>
      </c>
      <c r="B314" s="134">
        <v>432989</v>
      </c>
    </row>
    <row r="315" spans="1:2" x14ac:dyDescent="0.25">
      <c r="A315" s="34" t="s">
        <v>381</v>
      </c>
      <c r="B315" s="134">
        <v>436307</v>
      </c>
    </row>
    <row r="316" spans="1:2" x14ac:dyDescent="0.25">
      <c r="A316" s="34" t="s">
        <v>382</v>
      </c>
      <c r="B316" s="134">
        <v>444346</v>
      </c>
    </row>
    <row r="317" spans="1:2" x14ac:dyDescent="0.25">
      <c r="A317" s="34" t="s">
        <v>383</v>
      </c>
      <c r="B317" s="134">
        <v>447705</v>
      </c>
    </row>
    <row r="318" spans="1:2" x14ac:dyDescent="0.25">
      <c r="A318" s="34" t="s">
        <v>384</v>
      </c>
      <c r="B318" s="134">
        <v>453883</v>
      </c>
    </row>
    <row r="319" spans="1:2" x14ac:dyDescent="0.25">
      <c r="A319" s="34" t="s">
        <v>385</v>
      </c>
      <c r="B319" s="134">
        <v>460696</v>
      </c>
    </row>
    <row r="320" spans="1:2" x14ac:dyDescent="0.25">
      <c r="A320" s="34" t="s">
        <v>386</v>
      </c>
      <c r="B320" s="134">
        <v>464730</v>
      </c>
    </row>
    <row r="321" spans="1:2" x14ac:dyDescent="0.25">
      <c r="A321" s="34" t="s">
        <v>387</v>
      </c>
      <c r="B321" s="134">
        <v>464986</v>
      </c>
    </row>
    <row r="322" spans="1:2" x14ac:dyDescent="0.25">
      <c r="A322" s="34" t="s">
        <v>388</v>
      </c>
      <c r="B322" s="134">
        <v>467295</v>
      </c>
    </row>
    <row r="323" spans="1:2" x14ac:dyDescent="0.25">
      <c r="A323" s="34" t="s">
        <v>389</v>
      </c>
      <c r="B323" s="134">
        <v>475229</v>
      </c>
    </row>
    <row r="324" spans="1:2" x14ac:dyDescent="0.25">
      <c r="A324" s="34" t="s">
        <v>390</v>
      </c>
      <c r="B324" s="134">
        <v>475541</v>
      </c>
    </row>
    <row r="325" spans="1:2" x14ac:dyDescent="0.25">
      <c r="A325" s="34" t="s">
        <v>391</v>
      </c>
      <c r="B325" s="134">
        <v>477774</v>
      </c>
    </row>
    <row r="326" spans="1:2" x14ac:dyDescent="0.25">
      <c r="A326" s="34" t="s">
        <v>392</v>
      </c>
      <c r="B326" s="133">
        <v>485326</v>
      </c>
    </row>
    <row r="327" spans="1:2" x14ac:dyDescent="0.25">
      <c r="A327" s="34" t="s">
        <v>466</v>
      </c>
      <c r="B327" s="133">
        <v>489494</v>
      </c>
    </row>
    <row r="328" spans="1:2" x14ac:dyDescent="0.25">
      <c r="A328" s="34" t="s">
        <v>467</v>
      </c>
      <c r="B328" s="133">
        <v>493730</v>
      </c>
    </row>
    <row r="329" spans="1:2" x14ac:dyDescent="0.25">
      <c r="A329" s="34" t="s">
        <v>468</v>
      </c>
      <c r="B329" s="133">
        <v>500974</v>
      </c>
    </row>
    <row r="330" spans="1:2" x14ac:dyDescent="0.25">
      <c r="A330" s="34" t="s">
        <v>469</v>
      </c>
      <c r="B330" s="133">
        <v>506015</v>
      </c>
    </row>
    <row r="331" spans="1:2" x14ac:dyDescent="0.25">
      <c r="A331" t="s">
        <v>514</v>
      </c>
      <c r="B331" s="133">
        <v>508227</v>
      </c>
    </row>
    <row r="332" spans="1:2" x14ac:dyDescent="0.25">
      <c r="A332" t="s">
        <v>515</v>
      </c>
      <c r="B332" s="133">
        <v>510906</v>
      </c>
    </row>
    <row r="333" spans="1:2" x14ac:dyDescent="0.25">
      <c r="A333" t="s">
        <v>516</v>
      </c>
      <c r="B333" s="133">
        <v>515503</v>
      </c>
    </row>
    <row r="334" spans="1:2" x14ac:dyDescent="0.25">
      <c r="A334" t="s">
        <v>517</v>
      </c>
      <c r="B334" s="133">
        <v>519880</v>
      </c>
    </row>
  </sheetData>
  <hyperlinks>
    <hyperlink ref="C3" r:id="rId1" xr:uid="{00000000-0004-0000-0800-000000000000}"/>
  </hyperlinks>
  <pageMargins left="0.7" right="0.7" top="0.75" bottom="0.75" header="0.3" footer="0.3"/>
  <pageSetup paperSize="9" orientation="portrait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Y202"/>
  <sheetViews>
    <sheetView workbookViewId="0">
      <selection activeCell="D3" sqref="D3"/>
    </sheetView>
  </sheetViews>
  <sheetFormatPr defaultColWidth="7.140625" defaultRowHeight="15.75" x14ac:dyDescent="0.25"/>
  <cols>
    <col min="1" max="1" width="8.5703125" style="39" customWidth="1"/>
    <col min="2" max="2" width="16" style="39" bestFit="1" customWidth="1"/>
    <col min="3" max="3" width="4.7109375" style="40" customWidth="1"/>
    <col min="4" max="4" width="5.5703125" style="41" customWidth="1"/>
    <col min="5" max="5" width="8.140625" style="41" customWidth="1"/>
    <col min="6" max="6" width="3.7109375" style="39" customWidth="1"/>
    <col min="7" max="7" width="2.5703125" style="39" customWidth="1"/>
    <col min="8" max="8" width="4.85546875" style="40" customWidth="1"/>
    <col min="9" max="9" width="5.5703125" style="41" customWidth="1"/>
    <col min="10" max="10" width="8.28515625" style="41" customWidth="1"/>
    <col min="11" max="11" width="5.85546875" style="39" customWidth="1"/>
    <col min="12" max="12" width="2.140625" style="39" customWidth="1"/>
    <col min="13" max="13" width="4.85546875" style="40" customWidth="1"/>
    <col min="14" max="14" width="5.5703125" style="41" customWidth="1"/>
    <col min="15" max="15" width="7.42578125" style="41" customWidth="1"/>
    <col min="16" max="16" width="6.140625" style="39" customWidth="1"/>
    <col min="17" max="17" width="2.5703125" style="39" customWidth="1"/>
    <col min="18" max="18" width="4.85546875" style="40" customWidth="1"/>
    <col min="19" max="19" width="6.7109375" style="41" customWidth="1"/>
    <col min="20" max="20" width="7.42578125" style="38" customWidth="1"/>
    <col min="21" max="21" width="5.28515625" style="39" customWidth="1"/>
    <col min="22" max="22" width="2.5703125" style="39" customWidth="1"/>
    <col min="23" max="23" width="4.85546875" style="40" customWidth="1"/>
    <col min="24" max="24" width="5.5703125" style="41" customWidth="1"/>
    <col min="25" max="256" width="7.140625" style="38"/>
    <col min="257" max="257" width="3.42578125" style="38" customWidth="1"/>
    <col min="258" max="258" width="2.140625" style="38" customWidth="1"/>
    <col min="259" max="259" width="4.7109375" style="38" customWidth="1"/>
    <col min="260" max="260" width="5.5703125" style="38" customWidth="1"/>
    <col min="261" max="261" width="8.140625" style="38" customWidth="1"/>
    <col min="262" max="262" width="3.7109375" style="38" customWidth="1"/>
    <col min="263" max="263" width="2.5703125" style="38" customWidth="1"/>
    <col min="264" max="264" width="4.85546875" style="38" customWidth="1"/>
    <col min="265" max="265" width="5.5703125" style="38" customWidth="1"/>
    <col min="266" max="266" width="8.28515625" style="38" customWidth="1"/>
    <col min="267" max="267" width="5.85546875" style="38" customWidth="1"/>
    <col min="268" max="268" width="2.140625" style="38" customWidth="1"/>
    <col min="269" max="269" width="4.85546875" style="38" customWidth="1"/>
    <col min="270" max="270" width="5.5703125" style="38" customWidth="1"/>
    <col min="271" max="271" width="7.42578125" style="38" customWidth="1"/>
    <col min="272" max="272" width="6.140625" style="38" customWidth="1"/>
    <col min="273" max="273" width="2.5703125" style="38" customWidth="1"/>
    <col min="274" max="274" width="4.85546875" style="38" customWidth="1"/>
    <col min="275" max="275" width="6.7109375" style="38" customWidth="1"/>
    <col min="276" max="276" width="7.42578125" style="38" customWidth="1"/>
    <col min="277" max="277" width="5.28515625" style="38" customWidth="1"/>
    <col min="278" max="278" width="2.5703125" style="38" customWidth="1"/>
    <col min="279" max="279" width="4.85546875" style="38" customWidth="1"/>
    <col min="280" max="280" width="5.5703125" style="38" customWidth="1"/>
    <col min="281" max="512" width="7.140625" style="38"/>
    <col min="513" max="513" width="3.42578125" style="38" customWidth="1"/>
    <col min="514" max="514" width="2.140625" style="38" customWidth="1"/>
    <col min="515" max="515" width="4.7109375" style="38" customWidth="1"/>
    <col min="516" max="516" width="5.5703125" style="38" customWidth="1"/>
    <col min="517" max="517" width="8.140625" style="38" customWidth="1"/>
    <col min="518" max="518" width="3.7109375" style="38" customWidth="1"/>
    <col min="519" max="519" width="2.5703125" style="38" customWidth="1"/>
    <col min="520" max="520" width="4.85546875" style="38" customWidth="1"/>
    <col min="521" max="521" width="5.5703125" style="38" customWidth="1"/>
    <col min="522" max="522" width="8.28515625" style="38" customWidth="1"/>
    <col min="523" max="523" width="5.85546875" style="38" customWidth="1"/>
    <col min="524" max="524" width="2.140625" style="38" customWidth="1"/>
    <col min="525" max="525" width="4.85546875" style="38" customWidth="1"/>
    <col min="526" max="526" width="5.5703125" style="38" customWidth="1"/>
    <col min="527" max="527" width="7.42578125" style="38" customWidth="1"/>
    <col min="528" max="528" width="6.140625" style="38" customWidth="1"/>
    <col min="529" max="529" width="2.5703125" style="38" customWidth="1"/>
    <col min="530" max="530" width="4.85546875" style="38" customWidth="1"/>
    <col min="531" max="531" width="6.7109375" style="38" customWidth="1"/>
    <col min="532" max="532" width="7.42578125" style="38" customWidth="1"/>
    <col min="533" max="533" width="5.28515625" style="38" customWidth="1"/>
    <col min="534" max="534" width="2.5703125" style="38" customWidth="1"/>
    <col min="535" max="535" width="4.85546875" style="38" customWidth="1"/>
    <col min="536" max="536" width="5.5703125" style="38" customWidth="1"/>
    <col min="537" max="768" width="7.140625" style="38"/>
    <col min="769" max="769" width="3.42578125" style="38" customWidth="1"/>
    <col min="770" max="770" width="2.140625" style="38" customWidth="1"/>
    <col min="771" max="771" width="4.7109375" style="38" customWidth="1"/>
    <col min="772" max="772" width="5.5703125" style="38" customWidth="1"/>
    <col min="773" max="773" width="8.140625" style="38" customWidth="1"/>
    <col min="774" max="774" width="3.7109375" style="38" customWidth="1"/>
    <col min="775" max="775" width="2.5703125" style="38" customWidth="1"/>
    <col min="776" max="776" width="4.85546875" style="38" customWidth="1"/>
    <col min="777" max="777" width="5.5703125" style="38" customWidth="1"/>
    <col min="778" max="778" width="8.28515625" style="38" customWidth="1"/>
    <col min="779" max="779" width="5.85546875" style="38" customWidth="1"/>
    <col min="780" max="780" width="2.140625" style="38" customWidth="1"/>
    <col min="781" max="781" width="4.85546875" style="38" customWidth="1"/>
    <col min="782" max="782" width="5.5703125" style="38" customWidth="1"/>
    <col min="783" max="783" width="7.42578125" style="38" customWidth="1"/>
    <col min="784" max="784" width="6.140625" style="38" customWidth="1"/>
    <col min="785" max="785" width="2.5703125" style="38" customWidth="1"/>
    <col min="786" max="786" width="4.85546875" style="38" customWidth="1"/>
    <col min="787" max="787" width="6.7109375" style="38" customWidth="1"/>
    <col min="788" max="788" width="7.42578125" style="38" customWidth="1"/>
    <col min="789" max="789" width="5.28515625" style="38" customWidth="1"/>
    <col min="790" max="790" width="2.5703125" style="38" customWidth="1"/>
    <col min="791" max="791" width="4.85546875" style="38" customWidth="1"/>
    <col min="792" max="792" width="5.5703125" style="38" customWidth="1"/>
    <col min="793" max="1024" width="7.140625" style="38"/>
    <col min="1025" max="1025" width="3.42578125" style="38" customWidth="1"/>
    <col min="1026" max="1026" width="2.140625" style="38" customWidth="1"/>
    <col min="1027" max="1027" width="4.7109375" style="38" customWidth="1"/>
    <col min="1028" max="1028" width="5.5703125" style="38" customWidth="1"/>
    <col min="1029" max="1029" width="8.140625" style="38" customWidth="1"/>
    <col min="1030" max="1030" width="3.7109375" style="38" customWidth="1"/>
    <col min="1031" max="1031" width="2.5703125" style="38" customWidth="1"/>
    <col min="1032" max="1032" width="4.85546875" style="38" customWidth="1"/>
    <col min="1033" max="1033" width="5.5703125" style="38" customWidth="1"/>
    <col min="1034" max="1034" width="8.28515625" style="38" customWidth="1"/>
    <col min="1035" max="1035" width="5.85546875" style="38" customWidth="1"/>
    <col min="1036" max="1036" width="2.140625" style="38" customWidth="1"/>
    <col min="1037" max="1037" width="4.85546875" style="38" customWidth="1"/>
    <col min="1038" max="1038" width="5.5703125" style="38" customWidth="1"/>
    <col min="1039" max="1039" width="7.42578125" style="38" customWidth="1"/>
    <col min="1040" max="1040" width="6.140625" style="38" customWidth="1"/>
    <col min="1041" max="1041" width="2.5703125" style="38" customWidth="1"/>
    <col min="1042" max="1042" width="4.85546875" style="38" customWidth="1"/>
    <col min="1043" max="1043" width="6.7109375" style="38" customWidth="1"/>
    <col min="1044" max="1044" width="7.42578125" style="38" customWidth="1"/>
    <col min="1045" max="1045" width="5.28515625" style="38" customWidth="1"/>
    <col min="1046" max="1046" width="2.5703125" style="38" customWidth="1"/>
    <col min="1047" max="1047" width="4.85546875" style="38" customWidth="1"/>
    <col min="1048" max="1048" width="5.5703125" style="38" customWidth="1"/>
    <col min="1049" max="1280" width="7.140625" style="38"/>
    <col min="1281" max="1281" width="3.42578125" style="38" customWidth="1"/>
    <col min="1282" max="1282" width="2.140625" style="38" customWidth="1"/>
    <col min="1283" max="1283" width="4.7109375" style="38" customWidth="1"/>
    <col min="1284" max="1284" width="5.5703125" style="38" customWidth="1"/>
    <col min="1285" max="1285" width="8.140625" style="38" customWidth="1"/>
    <col min="1286" max="1286" width="3.7109375" style="38" customWidth="1"/>
    <col min="1287" max="1287" width="2.5703125" style="38" customWidth="1"/>
    <col min="1288" max="1288" width="4.85546875" style="38" customWidth="1"/>
    <col min="1289" max="1289" width="5.5703125" style="38" customWidth="1"/>
    <col min="1290" max="1290" width="8.28515625" style="38" customWidth="1"/>
    <col min="1291" max="1291" width="5.85546875" style="38" customWidth="1"/>
    <col min="1292" max="1292" width="2.140625" style="38" customWidth="1"/>
    <col min="1293" max="1293" width="4.85546875" style="38" customWidth="1"/>
    <col min="1294" max="1294" width="5.5703125" style="38" customWidth="1"/>
    <col min="1295" max="1295" width="7.42578125" style="38" customWidth="1"/>
    <col min="1296" max="1296" width="6.140625" style="38" customWidth="1"/>
    <col min="1297" max="1297" width="2.5703125" style="38" customWidth="1"/>
    <col min="1298" max="1298" width="4.85546875" style="38" customWidth="1"/>
    <col min="1299" max="1299" width="6.7109375" style="38" customWidth="1"/>
    <col min="1300" max="1300" width="7.42578125" style="38" customWidth="1"/>
    <col min="1301" max="1301" width="5.28515625" style="38" customWidth="1"/>
    <col min="1302" max="1302" width="2.5703125" style="38" customWidth="1"/>
    <col min="1303" max="1303" width="4.85546875" style="38" customWidth="1"/>
    <col min="1304" max="1304" width="5.5703125" style="38" customWidth="1"/>
    <col min="1305" max="1536" width="7.140625" style="38"/>
    <col min="1537" max="1537" width="3.42578125" style="38" customWidth="1"/>
    <col min="1538" max="1538" width="2.140625" style="38" customWidth="1"/>
    <col min="1539" max="1539" width="4.7109375" style="38" customWidth="1"/>
    <col min="1540" max="1540" width="5.5703125" style="38" customWidth="1"/>
    <col min="1541" max="1541" width="8.140625" style="38" customWidth="1"/>
    <col min="1542" max="1542" width="3.7109375" style="38" customWidth="1"/>
    <col min="1543" max="1543" width="2.5703125" style="38" customWidth="1"/>
    <col min="1544" max="1544" width="4.85546875" style="38" customWidth="1"/>
    <col min="1545" max="1545" width="5.5703125" style="38" customWidth="1"/>
    <col min="1546" max="1546" width="8.28515625" style="38" customWidth="1"/>
    <col min="1547" max="1547" width="5.85546875" style="38" customWidth="1"/>
    <col min="1548" max="1548" width="2.140625" style="38" customWidth="1"/>
    <col min="1549" max="1549" width="4.85546875" style="38" customWidth="1"/>
    <col min="1550" max="1550" width="5.5703125" style="38" customWidth="1"/>
    <col min="1551" max="1551" width="7.42578125" style="38" customWidth="1"/>
    <col min="1552" max="1552" width="6.140625" style="38" customWidth="1"/>
    <col min="1553" max="1553" width="2.5703125" style="38" customWidth="1"/>
    <col min="1554" max="1554" width="4.85546875" style="38" customWidth="1"/>
    <col min="1555" max="1555" width="6.7109375" style="38" customWidth="1"/>
    <col min="1556" max="1556" width="7.42578125" style="38" customWidth="1"/>
    <col min="1557" max="1557" width="5.28515625" style="38" customWidth="1"/>
    <col min="1558" max="1558" width="2.5703125" style="38" customWidth="1"/>
    <col min="1559" max="1559" width="4.85546875" style="38" customWidth="1"/>
    <col min="1560" max="1560" width="5.5703125" style="38" customWidth="1"/>
    <col min="1561" max="1792" width="7.140625" style="38"/>
    <col min="1793" max="1793" width="3.42578125" style="38" customWidth="1"/>
    <col min="1794" max="1794" width="2.140625" style="38" customWidth="1"/>
    <col min="1795" max="1795" width="4.7109375" style="38" customWidth="1"/>
    <col min="1796" max="1796" width="5.5703125" style="38" customWidth="1"/>
    <col min="1797" max="1797" width="8.140625" style="38" customWidth="1"/>
    <col min="1798" max="1798" width="3.7109375" style="38" customWidth="1"/>
    <col min="1799" max="1799" width="2.5703125" style="38" customWidth="1"/>
    <col min="1800" max="1800" width="4.85546875" style="38" customWidth="1"/>
    <col min="1801" max="1801" width="5.5703125" style="38" customWidth="1"/>
    <col min="1802" max="1802" width="8.28515625" style="38" customWidth="1"/>
    <col min="1803" max="1803" width="5.85546875" style="38" customWidth="1"/>
    <col min="1804" max="1804" width="2.140625" style="38" customWidth="1"/>
    <col min="1805" max="1805" width="4.85546875" style="38" customWidth="1"/>
    <col min="1806" max="1806" width="5.5703125" style="38" customWidth="1"/>
    <col min="1807" max="1807" width="7.42578125" style="38" customWidth="1"/>
    <col min="1808" max="1808" width="6.140625" style="38" customWidth="1"/>
    <col min="1809" max="1809" width="2.5703125" style="38" customWidth="1"/>
    <col min="1810" max="1810" width="4.85546875" style="38" customWidth="1"/>
    <col min="1811" max="1811" width="6.7109375" style="38" customWidth="1"/>
    <col min="1812" max="1812" width="7.42578125" style="38" customWidth="1"/>
    <col min="1813" max="1813" width="5.28515625" style="38" customWidth="1"/>
    <col min="1814" max="1814" width="2.5703125" style="38" customWidth="1"/>
    <col min="1815" max="1815" width="4.85546875" style="38" customWidth="1"/>
    <col min="1816" max="1816" width="5.5703125" style="38" customWidth="1"/>
    <col min="1817" max="2048" width="7.140625" style="38"/>
    <col min="2049" max="2049" width="3.42578125" style="38" customWidth="1"/>
    <col min="2050" max="2050" width="2.140625" style="38" customWidth="1"/>
    <col min="2051" max="2051" width="4.7109375" style="38" customWidth="1"/>
    <col min="2052" max="2052" width="5.5703125" style="38" customWidth="1"/>
    <col min="2053" max="2053" width="8.140625" style="38" customWidth="1"/>
    <col min="2054" max="2054" width="3.7109375" style="38" customWidth="1"/>
    <col min="2055" max="2055" width="2.5703125" style="38" customWidth="1"/>
    <col min="2056" max="2056" width="4.85546875" style="38" customWidth="1"/>
    <col min="2057" max="2057" width="5.5703125" style="38" customWidth="1"/>
    <col min="2058" max="2058" width="8.28515625" style="38" customWidth="1"/>
    <col min="2059" max="2059" width="5.85546875" style="38" customWidth="1"/>
    <col min="2060" max="2060" width="2.140625" style="38" customWidth="1"/>
    <col min="2061" max="2061" width="4.85546875" style="38" customWidth="1"/>
    <col min="2062" max="2062" width="5.5703125" style="38" customWidth="1"/>
    <col min="2063" max="2063" width="7.42578125" style="38" customWidth="1"/>
    <col min="2064" max="2064" width="6.140625" style="38" customWidth="1"/>
    <col min="2065" max="2065" width="2.5703125" style="38" customWidth="1"/>
    <col min="2066" max="2066" width="4.85546875" style="38" customWidth="1"/>
    <col min="2067" max="2067" width="6.7109375" style="38" customWidth="1"/>
    <col min="2068" max="2068" width="7.42578125" style="38" customWidth="1"/>
    <col min="2069" max="2069" width="5.28515625" style="38" customWidth="1"/>
    <col min="2070" max="2070" width="2.5703125" style="38" customWidth="1"/>
    <col min="2071" max="2071" width="4.85546875" style="38" customWidth="1"/>
    <col min="2072" max="2072" width="5.5703125" style="38" customWidth="1"/>
    <col min="2073" max="2304" width="7.140625" style="38"/>
    <col min="2305" max="2305" width="3.42578125" style="38" customWidth="1"/>
    <col min="2306" max="2306" width="2.140625" style="38" customWidth="1"/>
    <col min="2307" max="2307" width="4.7109375" style="38" customWidth="1"/>
    <col min="2308" max="2308" width="5.5703125" style="38" customWidth="1"/>
    <col min="2309" max="2309" width="8.140625" style="38" customWidth="1"/>
    <col min="2310" max="2310" width="3.7109375" style="38" customWidth="1"/>
    <col min="2311" max="2311" width="2.5703125" style="38" customWidth="1"/>
    <col min="2312" max="2312" width="4.85546875" style="38" customWidth="1"/>
    <col min="2313" max="2313" width="5.5703125" style="38" customWidth="1"/>
    <col min="2314" max="2314" width="8.28515625" style="38" customWidth="1"/>
    <col min="2315" max="2315" width="5.85546875" style="38" customWidth="1"/>
    <col min="2316" max="2316" width="2.140625" style="38" customWidth="1"/>
    <col min="2317" max="2317" width="4.85546875" style="38" customWidth="1"/>
    <col min="2318" max="2318" width="5.5703125" style="38" customWidth="1"/>
    <col min="2319" max="2319" width="7.42578125" style="38" customWidth="1"/>
    <col min="2320" max="2320" width="6.140625" style="38" customWidth="1"/>
    <col min="2321" max="2321" width="2.5703125" style="38" customWidth="1"/>
    <col min="2322" max="2322" width="4.85546875" style="38" customWidth="1"/>
    <col min="2323" max="2323" width="6.7109375" style="38" customWidth="1"/>
    <col min="2324" max="2324" width="7.42578125" style="38" customWidth="1"/>
    <col min="2325" max="2325" width="5.28515625" style="38" customWidth="1"/>
    <col min="2326" max="2326" width="2.5703125" style="38" customWidth="1"/>
    <col min="2327" max="2327" width="4.85546875" style="38" customWidth="1"/>
    <col min="2328" max="2328" width="5.5703125" style="38" customWidth="1"/>
    <col min="2329" max="2560" width="7.140625" style="38"/>
    <col min="2561" max="2561" width="3.42578125" style="38" customWidth="1"/>
    <col min="2562" max="2562" width="2.140625" style="38" customWidth="1"/>
    <col min="2563" max="2563" width="4.7109375" style="38" customWidth="1"/>
    <col min="2564" max="2564" width="5.5703125" style="38" customWidth="1"/>
    <col min="2565" max="2565" width="8.140625" style="38" customWidth="1"/>
    <col min="2566" max="2566" width="3.7109375" style="38" customWidth="1"/>
    <col min="2567" max="2567" width="2.5703125" style="38" customWidth="1"/>
    <col min="2568" max="2568" width="4.85546875" style="38" customWidth="1"/>
    <col min="2569" max="2569" width="5.5703125" style="38" customWidth="1"/>
    <col min="2570" max="2570" width="8.28515625" style="38" customWidth="1"/>
    <col min="2571" max="2571" width="5.85546875" style="38" customWidth="1"/>
    <col min="2572" max="2572" width="2.140625" style="38" customWidth="1"/>
    <col min="2573" max="2573" width="4.85546875" style="38" customWidth="1"/>
    <col min="2574" max="2574" width="5.5703125" style="38" customWidth="1"/>
    <col min="2575" max="2575" width="7.42578125" style="38" customWidth="1"/>
    <col min="2576" max="2576" width="6.140625" style="38" customWidth="1"/>
    <col min="2577" max="2577" width="2.5703125" style="38" customWidth="1"/>
    <col min="2578" max="2578" width="4.85546875" style="38" customWidth="1"/>
    <col min="2579" max="2579" width="6.7109375" style="38" customWidth="1"/>
    <col min="2580" max="2580" width="7.42578125" style="38" customWidth="1"/>
    <col min="2581" max="2581" width="5.28515625" style="38" customWidth="1"/>
    <col min="2582" max="2582" width="2.5703125" style="38" customWidth="1"/>
    <col min="2583" max="2583" width="4.85546875" style="38" customWidth="1"/>
    <col min="2584" max="2584" width="5.5703125" style="38" customWidth="1"/>
    <col min="2585" max="2816" width="7.140625" style="38"/>
    <col min="2817" max="2817" width="3.42578125" style="38" customWidth="1"/>
    <col min="2818" max="2818" width="2.140625" style="38" customWidth="1"/>
    <col min="2819" max="2819" width="4.7109375" style="38" customWidth="1"/>
    <col min="2820" max="2820" width="5.5703125" style="38" customWidth="1"/>
    <col min="2821" max="2821" width="8.140625" style="38" customWidth="1"/>
    <col min="2822" max="2822" width="3.7109375" style="38" customWidth="1"/>
    <col min="2823" max="2823" width="2.5703125" style="38" customWidth="1"/>
    <col min="2824" max="2824" width="4.85546875" style="38" customWidth="1"/>
    <col min="2825" max="2825" width="5.5703125" style="38" customWidth="1"/>
    <col min="2826" max="2826" width="8.28515625" style="38" customWidth="1"/>
    <col min="2827" max="2827" width="5.85546875" style="38" customWidth="1"/>
    <col min="2828" max="2828" width="2.140625" style="38" customWidth="1"/>
    <col min="2829" max="2829" width="4.85546875" style="38" customWidth="1"/>
    <col min="2830" max="2830" width="5.5703125" style="38" customWidth="1"/>
    <col min="2831" max="2831" width="7.42578125" style="38" customWidth="1"/>
    <col min="2832" max="2832" width="6.140625" style="38" customWidth="1"/>
    <col min="2833" max="2833" width="2.5703125" style="38" customWidth="1"/>
    <col min="2834" max="2834" width="4.85546875" style="38" customWidth="1"/>
    <col min="2835" max="2835" width="6.7109375" style="38" customWidth="1"/>
    <col min="2836" max="2836" width="7.42578125" style="38" customWidth="1"/>
    <col min="2837" max="2837" width="5.28515625" style="38" customWidth="1"/>
    <col min="2838" max="2838" width="2.5703125" style="38" customWidth="1"/>
    <col min="2839" max="2839" width="4.85546875" style="38" customWidth="1"/>
    <col min="2840" max="2840" width="5.5703125" style="38" customWidth="1"/>
    <col min="2841" max="3072" width="7.140625" style="38"/>
    <col min="3073" max="3073" width="3.42578125" style="38" customWidth="1"/>
    <col min="3074" max="3074" width="2.140625" style="38" customWidth="1"/>
    <col min="3075" max="3075" width="4.7109375" style="38" customWidth="1"/>
    <col min="3076" max="3076" width="5.5703125" style="38" customWidth="1"/>
    <col min="3077" max="3077" width="8.140625" style="38" customWidth="1"/>
    <col min="3078" max="3078" width="3.7109375" style="38" customWidth="1"/>
    <col min="3079" max="3079" width="2.5703125" style="38" customWidth="1"/>
    <col min="3080" max="3080" width="4.85546875" style="38" customWidth="1"/>
    <col min="3081" max="3081" width="5.5703125" style="38" customWidth="1"/>
    <col min="3082" max="3082" width="8.28515625" style="38" customWidth="1"/>
    <col min="3083" max="3083" width="5.85546875" style="38" customWidth="1"/>
    <col min="3084" max="3084" width="2.140625" style="38" customWidth="1"/>
    <col min="3085" max="3085" width="4.85546875" style="38" customWidth="1"/>
    <col min="3086" max="3086" width="5.5703125" style="38" customWidth="1"/>
    <col min="3087" max="3087" width="7.42578125" style="38" customWidth="1"/>
    <col min="3088" max="3088" width="6.140625" style="38" customWidth="1"/>
    <col min="3089" max="3089" width="2.5703125" style="38" customWidth="1"/>
    <col min="3090" max="3090" width="4.85546875" style="38" customWidth="1"/>
    <col min="3091" max="3091" width="6.7109375" style="38" customWidth="1"/>
    <col min="3092" max="3092" width="7.42578125" style="38" customWidth="1"/>
    <col min="3093" max="3093" width="5.28515625" style="38" customWidth="1"/>
    <col min="3094" max="3094" width="2.5703125" style="38" customWidth="1"/>
    <col min="3095" max="3095" width="4.85546875" style="38" customWidth="1"/>
    <col min="3096" max="3096" width="5.5703125" style="38" customWidth="1"/>
    <col min="3097" max="3328" width="7.140625" style="38"/>
    <col min="3329" max="3329" width="3.42578125" style="38" customWidth="1"/>
    <col min="3330" max="3330" width="2.140625" style="38" customWidth="1"/>
    <col min="3331" max="3331" width="4.7109375" style="38" customWidth="1"/>
    <col min="3332" max="3332" width="5.5703125" style="38" customWidth="1"/>
    <col min="3333" max="3333" width="8.140625" style="38" customWidth="1"/>
    <col min="3334" max="3334" width="3.7109375" style="38" customWidth="1"/>
    <col min="3335" max="3335" width="2.5703125" style="38" customWidth="1"/>
    <col min="3336" max="3336" width="4.85546875" style="38" customWidth="1"/>
    <col min="3337" max="3337" width="5.5703125" style="38" customWidth="1"/>
    <col min="3338" max="3338" width="8.28515625" style="38" customWidth="1"/>
    <col min="3339" max="3339" width="5.85546875" style="38" customWidth="1"/>
    <col min="3340" max="3340" width="2.140625" style="38" customWidth="1"/>
    <col min="3341" max="3341" width="4.85546875" style="38" customWidth="1"/>
    <col min="3342" max="3342" width="5.5703125" style="38" customWidth="1"/>
    <col min="3343" max="3343" width="7.42578125" style="38" customWidth="1"/>
    <col min="3344" max="3344" width="6.140625" style="38" customWidth="1"/>
    <col min="3345" max="3345" width="2.5703125" style="38" customWidth="1"/>
    <col min="3346" max="3346" width="4.85546875" style="38" customWidth="1"/>
    <col min="3347" max="3347" width="6.7109375" style="38" customWidth="1"/>
    <col min="3348" max="3348" width="7.42578125" style="38" customWidth="1"/>
    <col min="3349" max="3349" width="5.28515625" style="38" customWidth="1"/>
    <col min="3350" max="3350" width="2.5703125" style="38" customWidth="1"/>
    <col min="3351" max="3351" width="4.85546875" style="38" customWidth="1"/>
    <col min="3352" max="3352" width="5.5703125" style="38" customWidth="1"/>
    <col min="3353" max="3584" width="7.140625" style="38"/>
    <col min="3585" max="3585" width="3.42578125" style="38" customWidth="1"/>
    <col min="3586" max="3586" width="2.140625" style="38" customWidth="1"/>
    <col min="3587" max="3587" width="4.7109375" style="38" customWidth="1"/>
    <col min="3588" max="3588" width="5.5703125" style="38" customWidth="1"/>
    <col min="3589" max="3589" width="8.140625" style="38" customWidth="1"/>
    <col min="3590" max="3590" width="3.7109375" style="38" customWidth="1"/>
    <col min="3591" max="3591" width="2.5703125" style="38" customWidth="1"/>
    <col min="3592" max="3592" width="4.85546875" style="38" customWidth="1"/>
    <col min="3593" max="3593" width="5.5703125" style="38" customWidth="1"/>
    <col min="3594" max="3594" width="8.28515625" style="38" customWidth="1"/>
    <col min="3595" max="3595" width="5.85546875" style="38" customWidth="1"/>
    <col min="3596" max="3596" width="2.140625" style="38" customWidth="1"/>
    <col min="3597" max="3597" width="4.85546875" style="38" customWidth="1"/>
    <col min="3598" max="3598" width="5.5703125" style="38" customWidth="1"/>
    <col min="3599" max="3599" width="7.42578125" style="38" customWidth="1"/>
    <col min="3600" max="3600" width="6.140625" style="38" customWidth="1"/>
    <col min="3601" max="3601" width="2.5703125" style="38" customWidth="1"/>
    <col min="3602" max="3602" width="4.85546875" style="38" customWidth="1"/>
    <col min="3603" max="3603" width="6.7109375" style="38" customWidth="1"/>
    <col min="3604" max="3604" width="7.42578125" style="38" customWidth="1"/>
    <col min="3605" max="3605" width="5.28515625" style="38" customWidth="1"/>
    <col min="3606" max="3606" width="2.5703125" style="38" customWidth="1"/>
    <col min="3607" max="3607" width="4.85546875" style="38" customWidth="1"/>
    <col min="3608" max="3608" width="5.5703125" style="38" customWidth="1"/>
    <col min="3609" max="3840" width="7.140625" style="38"/>
    <col min="3841" max="3841" width="3.42578125" style="38" customWidth="1"/>
    <col min="3842" max="3842" width="2.140625" style="38" customWidth="1"/>
    <col min="3843" max="3843" width="4.7109375" style="38" customWidth="1"/>
    <col min="3844" max="3844" width="5.5703125" style="38" customWidth="1"/>
    <col min="3845" max="3845" width="8.140625" style="38" customWidth="1"/>
    <col min="3846" max="3846" width="3.7109375" style="38" customWidth="1"/>
    <col min="3847" max="3847" width="2.5703125" style="38" customWidth="1"/>
    <col min="3848" max="3848" width="4.85546875" style="38" customWidth="1"/>
    <col min="3849" max="3849" width="5.5703125" style="38" customWidth="1"/>
    <col min="3850" max="3850" width="8.28515625" style="38" customWidth="1"/>
    <col min="3851" max="3851" width="5.85546875" style="38" customWidth="1"/>
    <col min="3852" max="3852" width="2.140625" style="38" customWidth="1"/>
    <col min="3853" max="3853" width="4.85546875" style="38" customWidth="1"/>
    <col min="3854" max="3854" width="5.5703125" style="38" customWidth="1"/>
    <col min="3855" max="3855" width="7.42578125" style="38" customWidth="1"/>
    <col min="3856" max="3856" width="6.140625" style="38" customWidth="1"/>
    <col min="3857" max="3857" width="2.5703125" style="38" customWidth="1"/>
    <col min="3858" max="3858" width="4.85546875" style="38" customWidth="1"/>
    <col min="3859" max="3859" width="6.7109375" style="38" customWidth="1"/>
    <col min="3860" max="3860" width="7.42578125" style="38" customWidth="1"/>
    <col min="3861" max="3861" width="5.28515625" style="38" customWidth="1"/>
    <col min="3862" max="3862" width="2.5703125" style="38" customWidth="1"/>
    <col min="3863" max="3863" width="4.85546875" style="38" customWidth="1"/>
    <col min="3864" max="3864" width="5.5703125" style="38" customWidth="1"/>
    <col min="3865" max="4096" width="7.140625" style="38"/>
    <col min="4097" max="4097" width="3.42578125" style="38" customWidth="1"/>
    <col min="4098" max="4098" width="2.140625" style="38" customWidth="1"/>
    <col min="4099" max="4099" width="4.7109375" style="38" customWidth="1"/>
    <col min="4100" max="4100" width="5.5703125" style="38" customWidth="1"/>
    <col min="4101" max="4101" width="8.140625" style="38" customWidth="1"/>
    <col min="4102" max="4102" width="3.7109375" style="38" customWidth="1"/>
    <col min="4103" max="4103" width="2.5703125" style="38" customWidth="1"/>
    <col min="4104" max="4104" width="4.85546875" style="38" customWidth="1"/>
    <col min="4105" max="4105" width="5.5703125" style="38" customWidth="1"/>
    <col min="4106" max="4106" width="8.28515625" style="38" customWidth="1"/>
    <col min="4107" max="4107" width="5.85546875" style="38" customWidth="1"/>
    <col min="4108" max="4108" width="2.140625" style="38" customWidth="1"/>
    <col min="4109" max="4109" width="4.85546875" style="38" customWidth="1"/>
    <col min="4110" max="4110" width="5.5703125" style="38" customWidth="1"/>
    <col min="4111" max="4111" width="7.42578125" style="38" customWidth="1"/>
    <col min="4112" max="4112" width="6.140625" style="38" customWidth="1"/>
    <col min="4113" max="4113" width="2.5703125" style="38" customWidth="1"/>
    <col min="4114" max="4114" width="4.85546875" style="38" customWidth="1"/>
    <col min="4115" max="4115" width="6.7109375" style="38" customWidth="1"/>
    <col min="4116" max="4116" width="7.42578125" style="38" customWidth="1"/>
    <col min="4117" max="4117" width="5.28515625" style="38" customWidth="1"/>
    <col min="4118" max="4118" width="2.5703125" style="38" customWidth="1"/>
    <col min="4119" max="4119" width="4.85546875" style="38" customWidth="1"/>
    <col min="4120" max="4120" width="5.5703125" style="38" customWidth="1"/>
    <col min="4121" max="4352" width="7.140625" style="38"/>
    <col min="4353" max="4353" width="3.42578125" style="38" customWidth="1"/>
    <col min="4354" max="4354" width="2.140625" style="38" customWidth="1"/>
    <col min="4355" max="4355" width="4.7109375" style="38" customWidth="1"/>
    <col min="4356" max="4356" width="5.5703125" style="38" customWidth="1"/>
    <col min="4357" max="4357" width="8.140625" style="38" customWidth="1"/>
    <col min="4358" max="4358" width="3.7109375" style="38" customWidth="1"/>
    <col min="4359" max="4359" width="2.5703125" style="38" customWidth="1"/>
    <col min="4360" max="4360" width="4.85546875" style="38" customWidth="1"/>
    <col min="4361" max="4361" width="5.5703125" style="38" customWidth="1"/>
    <col min="4362" max="4362" width="8.28515625" style="38" customWidth="1"/>
    <col min="4363" max="4363" width="5.85546875" style="38" customWidth="1"/>
    <col min="4364" max="4364" width="2.140625" style="38" customWidth="1"/>
    <col min="4365" max="4365" width="4.85546875" style="38" customWidth="1"/>
    <col min="4366" max="4366" width="5.5703125" style="38" customWidth="1"/>
    <col min="4367" max="4367" width="7.42578125" style="38" customWidth="1"/>
    <col min="4368" max="4368" width="6.140625" style="38" customWidth="1"/>
    <col min="4369" max="4369" width="2.5703125" style="38" customWidth="1"/>
    <col min="4370" max="4370" width="4.85546875" style="38" customWidth="1"/>
    <col min="4371" max="4371" width="6.7109375" style="38" customWidth="1"/>
    <col min="4372" max="4372" width="7.42578125" style="38" customWidth="1"/>
    <col min="4373" max="4373" width="5.28515625" style="38" customWidth="1"/>
    <col min="4374" max="4374" width="2.5703125" style="38" customWidth="1"/>
    <col min="4375" max="4375" width="4.85546875" style="38" customWidth="1"/>
    <col min="4376" max="4376" width="5.5703125" style="38" customWidth="1"/>
    <col min="4377" max="4608" width="7.140625" style="38"/>
    <col min="4609" max="4609" width="3.42578125" style="38" customWidth="1"/>
    <col min="4610" max="4610" width="2.140625" style="38" customWidth="1"/>
    <col min="4611" max="4611" width="4.7109375" style="38" customWidth="1"/>
    <col min="4612" max="4612" width="5.5703125" style="38" customWidth="1"/>
    <col min="4613" max="4613" width="8.140625" style="38" customWidth="1"/>
    <col min="4614" max="4614" width="3.7109375" style="38" customWidth="1"/>
    <col min="4615" max="4615" width="2.5703125" style="38" customWidth="1"/>
    <col min="4616" max="4616" width="4.85546875" style="38" customWidth="1"/>
    <col min="4617" max="4617" width="5.5703125" style="38" customWidth="1"/>
    <col min="4618" max="4618" width="8.28515625" style="38" customWidth="1"/>
    <col min="4619" max="4619" width="5.85546875" style="38" customWidth="1"/>
    <col min="4620" max="4620" width="2.140625" style="38" customWidth="1"/>
    <col min="4621" max="4621" width="4.85546875" style="38" customWidth="1"/>
    <col min="4622" max="4622" width="5.5703125" style="38" customWidth="1"/>
    <col min="4623" max="4623" width="7.42578125" style="38" customWidth="1"/>
    <col min="4624" max="4624" width="6.140625" style="38" customWidth="1"/>
    <col min="4625" max="4625" width="2.5703125" style="38" customWidth="1"/>
    <col min="4626" max="4626" width="4.85546875" style="38" customWidth="1"/>
    <col min="4627" max="4627" width="6.7109375" style="38" customWidth="1"/>
    <col min="4628" max="4628" width="7.42578125" style="38" customWidth="1"/>
    <col min="4629" max="4629" width="5.28515625" style="38" customWidth="1"/>
    <col min="4630" max="4630" width="2.5703125" style="38" customWidth="1"/>
    <col min="4631" max="4631" width="4.85546875" style="38" customWidth="1"/>
    <col min="4632" max="4632" width="5.5703125" style="38" customWidth="1"/>
    <col min="4633" max="4864" width="7.140625" style="38"/>
    <col min="4865" max="4865" width="3.42578125" style="38" customWidth="1"/>
    <col min="4866" max="4866" width="2.140625" style="38" customWidth="1"/>
    <col min="4867" max="4867" width="4.7109375" style="38" customWidth="1"/>
    <col min="4868" max="4868" width="5.5703125" style="38" customWidth="1"/>
    <col min="4869" max="4869" width="8.140625" style="38" customWidth="1"/>
    <col min="4870" max="4870" width="3.7109375" style="38" customWidth="1"/>
    <col min="4871" max="4871" width="2.5703125" style="38" customWidth="1"/>
    <col min="4872" max="4872" width="4.85546875" style="38" customWidth="1"/>
    <col min="4873" max="4873" width="5.5703125" style="38" customWidth="1"/>
    <col min="4874" max="4874" width="8.28515625" style="38" customWidth="1"/>
    <col min="4875" max="4875" width="5.85546875" style="38" customWidth="1"/>
    <col min="4876" max="4876" width="2.140625" style="38" customWidth="1"/>
    <col min="4877" max="4877" width="4.85546875" style="38" customWidth="1"/>
    <col min="4878" max="4878" width="5.5703125" style="38" customWidth="1"/>
    <col min="4879" max="4879" width="7.42578125" style="38" customWidth="1"/>
    <col min="4880" max="4880" width="6.140625" style="38" customWidth="1"/>
    <col min="4881" max="4881" width="2.5703125" style="38" customWidth="1"/>
    <col min="4882" max="4882" width="4.85546875" style="38" customWidth="1"/>
    <col min="4883" max="4883" width="6.7109375" style="38" customWidth="1"/>
    <col min="4884" max="4884" width="7.42578125" style="38" customWidth="1"/>
    <col min="4885" max="4885" width="5.28515625" style="38" customWidth="1"/>
    <col min="4886" max="4886" width="2.5703125" style="38" customWidth="1"/>
    <col min="4887" max="4887" width="4.85546875" style="38" customWidth="1"/>
    <col min="4888" max="4888" width="5.5703125" style="38" customWidth="1"/>
    <col min="4889" max="5120" width="7.140625" style="38"/>
    <col min="5121" max="5121" width="3.42578125" style="38" customWidth="1"/>
    <col min="5122" max="5122" width="2.140625" style="38" customWidth="1"/>
    <col min="5123" max="5123" width="4.7109375" style="38" customWidth="1"/>
    <col min="5124" max="5124" width="5.5703125" style="38" customWidth="1"/>
    <col min="5125" max="5125" width="8.140625" style="38" customWidth="1"/>
    <col min="5126" max="5126" width="3.7109375" style="38" customWidth="1"/>
    <col min="5127" max="5127" width="2.5703125" style="38" customWidth="1"/>
    <col min="5128" max="5128" width="4.85546875" style="38" customWidth="1"/>
    <col min="5129" max="5129" width="5.5703125" style="38" customWidth="1"/>
    <col min="5130" max="5130" width="8.28515625" style="38" customWidth="1"/>
    <col min="5131" max="5131" width="5.85546875" style="38" customWidth="1"/>
    <col min="5132" max="5132" width="2.140625" style="38" customWidth="1"/>
    <col min="5133" max="5133" width="4.85546875" style="38" customWidth="1"/>
    <col min="5134" max="5134" width="5.5703125" style="38" customWidth="1"/>
    <col min="5135" max="5135" width="7.42578125" style="38" customWidth="1"/>
    <col min="5136" max="5136" width="6.140625" style="38" customWidth="1"/>
    <col min="5137" max="5137" width="2.5703125" style="38" customWidth="1"/>
    <col min="5138" max="5138" width="4.85546875" style="38" customWidth="1"/>
    <col min="5139" max="5139" width="6.7109375" style="38" customWidth="1"/>
    <col min="5140" max="5140" width="7.42578125" style="38" customWidth="1"/>
    <col min="5141" max="5141" width="5.28515625" style="38" customWidth="1"/>
    <col min="5142" max="5142" width="2.5703125" style="38" customWidth="1"/>
    <col min="5143" max="5143" width="4.85546875" style="38" customWidth="1"/>
    <col min="5144" max="5144" width="5.5703125" style="38" customWidth="1"/>
    <col min="5145" max="5376" width="7.140625" style="38"/>
    <col min="5377" max="5377" width="3.42578125" style="38" customWidth="1"/>
    <col min="5378" max="5378" width="2.140625" style="38" customWidth="1"/>
    <col min="5379" max="5379" width="4.7109375" style="38" customWidth="1"/>
    <col min="5380" max="5380" width="5.5703125" style="38" customWidth="1"/>
    <col min="5381" max="5381" width="8.140625" style="38" customWidth="1"/>
    <col min="5382" max="5382" width="3.7109375" style="38" customWidth="1"/>
    <col min="5383" max="5383" width="2.5703125" style="38" customWidth="1"/>
    <col min="5384" max="5384" width="4.85546875" style="38" customWidth="1"/>
    <col min="5385" max="5385" width="5.5703125" style="38" customWidth="1"/>
    <col min="5386" max="5386" width="8.28515625" style="38" customWidth="1"/>
    <col min="5387" max="5387" width="5.85546875" style="38" customWidth="1"/>
    <col min="5388" max="5388" width="2.140625" style="38" customWidth="1"/>
    <col min="5389" max="5389" width="4.85546875" style="38" customWidth="1"/>
    <col min="5390" max="5390" width="5.5703125" style="38" customWidth="1"/>
    <col min="5391" max="5391" width="7.42578125" style="38" customWidth="1"/>
    <col min="5392" max="5392" width="6.140625" style="38" customWidth="1"/>
    <col min="5393" max="5393" width="2.5703125" style="38" customWidth="1"/>
    <col min="5394" max="5394" width="4.85546875" style="38" customWidth="1"/>
    <col min="5395" max="5395" width="6.7109375" style="38" customWidth="1"/>
    <col min="5396" max="5396" width="7.42578125" style="38" customWidth="1"/>
    <col min="5397" max="5397" width="5.28515625" style="38" customWidth="1"/>
    <col min="5398" max="5398" width="2.5703125" style="38" customWidth="1"/>
    <col min="5399" max="5399" width="4.85546875" style="38" customWidth="1"/>
    <col min="5400" max="5400" width="5.5703125" style="38" customWidth="1"/>
    <col min="5401" max="5632" width="7.140625" style="38"/>
    <col min="5633" max="5633" width="3.42578125" style="38" customWidth="1"/>
    <col min="5634" max="5634" width="2.140625" style="38" customWidth="1"/>
    <col min="5635" max="5635" width="4.7109375" style="38" customWidth="1"/>
    <col min="5636" max="5636" width="5.5703125" style="38" customWidth="1"/>
    <col min="5637" max="5637" width="8.140625" style="38" customWidth="1"/>
    <col min="5638" max="5638" width="3.7109375" style="38" customWidth="1"/>
    <col min="5639" max="5639" width="2.5703125" style="38" customWidth="1"/>
    <col min="5640" max="5640" width="4.85546875" style="38" customWidth="1"/>
    <col min="5641" max="5641" width="5.5703125" style="38" customWidth="1"/>
    <col min="5642" max="5642" width="8.28515625" style="38" customWidth="1"/>
    <col min="5643" max="5643" width="5.85546875" style="38" customWidth="1"/>
    <col min="5644" max="5644" width="2.140625" style="38" customWidth="1"/>
    <col min="5645" max="5645" width="4.85546875" style="38" customWidth="1"/>
    <col min="5646" max="5646" width="5.5703125" style="38" customWidth="1"/>
    <col min="5647" max="5647" width="7.42578125" style="38" customWidth="1"/>
    <col min="5648" max="5648" width="6.140625" style="38" customWidth="1"/>
    <col min="5649" max="5649" width="2.5703125" style="38" customWidth="1"/>
    <col min="5650" max="5650" width="4.85546875" style="38" customWidth="1"/>
    <col min="5651" max="5651" width="6.7109375" style="38" customWidth="1"/>
    <col min="5652" max="5652" width="7.42578125" style="38" customWidth="1"/>
    <col min="5653" max="5653" width="5.28515625" style="38" customWidth="1"/>
    <col min="5654" max="5654" width="2.5703125" style="38" customWidth="1"/>
    <col min="5655" max="5655" width="4.85546875" style="38" customWidth="1"/>
    <col min="5656" max="5656" width="5.5703125" style="38" customWidth="1"/>
    <col min="5657" max="5888" width="7.140625" style="38"/>
    <col min="5889" max="5889" width="3.42578125" style="38" customWidth="1"/>
    <col min="5890" max="5890" width="2.140625" style="38" customWidth="1"/>
    <col min="5891" max="5891" width="4.7109375" style="38" customWidth="1"/>
    <col min="5892" max="5892" width="5.5703125" style="38" customWidth="1"/>
    <col min="5893" max="5893" width="8.140625" style="38" customWidth="1"/>
    <col min="5894" max="5894" width="3.7109375" style="38" customWidth="1"/>
    <col min="5895" max="5895" width="2.5703125" style="38" customWidth="1"/>
    <col min="5896" max="5896" width="4.85546875" style="38" customWidth="1"/>
    <col min="5897" max="5897" width="5.5703125" style="38" customWidth="1"/>
    <col min="5898" max="5898" width="8.28515625" style="38" customWidth="1"/>
    <col min="5899" max="5899" width="5.85546875" style="38" customWidth="1"/>
    <col min="5900" max="5900" width="2.140625" style="38" customWidth="1"/>
    <col min="5901" max="5901" width="4.85546875" style="38" customWidth="1"/>
    <col min="5902" max="5902" width="5.5703125" style="38" customWidth="1"/>
    <col min="5903" max="5903" width="7.42578125" style="38" customWidth="1"/>
    <col min="5904" max="5904" width="6.140625" style="38" customWidth="1"/>
    <col min="5905" max="5905" width="2.5703125" style="38" customWidth="1"/>
    <col min="5906" max="5906" width="4.85546875" style="38" customWidth="1"/>
    <col min="5907" max="5907" width="6.7109375" style="38" customWidth="1"/>
    <col min="5908" max="5908" width="7.42578125" style="38" customWidth="1"/>
    <col min="5909" max="5909" width="5.28515625" style="38" customWidth="1"/>
    <col min="5910" max="5910" width="2.5703125" style="38" customWidth="1"/>
    <col min="5911" max="5911" width="4.85546875" style="38" customWidth="1"/>
    <col min="5912" max="5912" width="5.5703125" style="38" customWidth="1"/>
    <col min="5913" max="6144" width="7.140625" style="38"/>
    <col min="6145" max="6145" width="3.42578125" style="38" customWidth="1"/>
    <col min="6146" max="6146" width="2.140625" style="38" customWidth="1"/>
    <col min="6147" max="6147" width="4.7109375" style="38" customWidth="1"/>
    <col min="6148" max="6148" width="5.5703125" style="38" customWidth="1"/>
    <col min="6149" max="6149" width="8.140625" style="38" customWidth="1"/>
    <col min="6150" max="6150" width="3.7109375" style="38" customWidth="1"/>
    <col min="6151" max="6151" width="2.5703125" style="38" customWidth="1"/>
    <col min="6152" max="6152" width="4.85546875" style="38" customWidth="1"/>
    <col min="6153" max="6153" width="5.5703125" style="38" customWidth="1"/>
    <col min="6154" max="6154" width="8.28515625" style="38" customWidth="1"/>
    <col min="6155" max="6155" width="5.85546875" style="38" customWidth="1"/>
    <col min="6156" max="6156" width="2.140625" style="38" customWidth="1"/>
    <col min="6157" max="6157" width="4.85546875" style="38" customWidth="1"/>
    <col min="6158" max="6158" width="5.5703125" style="38" customWidth="1"/>
    <col min="6159" max="6159" width="7.42578125" style="38" customWidth="1"/>
    <col min="6160" max="6160" width="6.140625" style="38" customWidth="1"/>
    <col min="6161" max="6161" width="2.5703125" style="38" customWidth="1"/>
    <col min="6162" max="6162" width="4.85546875" style="38" customWidth="1"/>
    <col min="6163" max="6163" width="6.7109375" style="38" customWidth="1"/>
    <col min="6164" max="6164" width="7.42578125" style="38" customWidth="1"/>
    <col min="6165" max="6165" width="5.28515625" style="38" customWidth="1"/>
    <col min="6166" max="6166" width="2.5703125" style="38" customWidth="1"/>
    <col min="6167" max="6167" width="4.85546875" style="38" customWidth="1"/>
    <col min="6168" max="6168" width="5.5703125" style="38" customWidth="1"/>
    <col min="6169" max="6400" width="7.140625" style="38"/>
    <col min="6401" max="6401" width="3.42578125" style="38" customWidth="1"/>
    <col min="6402" max="6402" width="2.140625" style="38" customWidth="1"/>
    <col min="6403" max="6403" width="4.7109375" style="38" customWidth="1"/>
    <col min="6404" max="6404" width="5.5703125" style="38" customWidth="1"/>
    <col min="6405" max="6405" width="8.140625" style="38" customWidth="1"/>
    <col min="6406" max="6406" width="3.7109375" style="38" customWidth="1"/>
    <col min="6407" max="6407" width="2.5703125" style="38" customWidth="1"/>
    <col min="6408" max="6408" width="4.85546875" style="38" customWidth="1"/>
    <col min="6409" max="6409" width="5.5703125" style="38" customWidth="1"/>
    <col min="6410" max="6410" width="8.28515625" style="38" customWidth="1"/>
    <col min="6411" max="6411" width="5.85546875" style="38" customWidth="1"/>
    <col min="6412" max="6412" width="2.140625" style="38" customWidth="1"/>
    <col min="6413" max="6413" width="4.85546875" style="38" customWidth="1"/>
    <col min="6414" max="6414" width="5.5703125" style="38" customWidth="1"/>
    <col min="6415" max="6415" width="7.42578125" style="38" customWidth="1"/>
    <col min="6416" max="6416" width="6.140625" style="38" customWidth="1"/>
    <col min="6417" max="6417" width="2.5703125" style="38" customWidth="1"/>
    <col min="6418" max="6418" width="4.85546875" style="38" customWidth="1"/>
    <col min="6419" max="6419" width="6.7109375" style="38" customWidth="1"/>
    <col min="6420" max="6420" width="7.42578125" style="38" customWidth="1"/>
    <col min="6421" max="6421" width="5.28515625" style="38" customWidth="1"/>
    <col min="6422" max="6422" width="2.5703125" style="38" customWidth="1"/>
    <col min="6423" max="6423" width="4.85546875" style="38" customWidth="1"/>
    <col min="6424" max="6424" width="5.5703125" style="38" customWidth="1"/>
    <col min="6425" max="6656" width="7.140625" style="38"/>
    <col min="6657" max="6657" width="3.42578125" style="38" customWidth="1"/>
    <col min="6658" max="6658" width="2.140625" style="38" customWidth="1"/>
    <col min="6659" max="6659" width="4.7109375" style="38" customWidth="1"/>
    <col min="6660" max="6660" width="5.5703125" style="38" customWidth="1"/>
    <col min="6661" max="6661" width="8.140625" style="38" customWidth="1"/>
    <col min="6662" max="6662" width="3.7109375" style="38" customWidth="1"/>
    <col min="6663" max="6663" width="2.5703125" style="38" customWidth="1"/>
    <col min="6664" max="6664" width="4.85546875" style="38" customWidth="1"/>
    <col min="6665" max="6665" width="5.5703125" style="38" customWidth="1"/>
    <col min="6666" max="6666" width="8.28515625" style="38" customWidth="1"/>
    <col min="6667" max="6667" width="5.85546875" style="38" customWidth="1"/>
    <col min="6668" max="6668" width="2.140625" style="38" customWidth="1"/>
    <col min="6669" max="6669" width="4.85546875" style="38" customWidth="1"/>
    <col min="6670" max="6670" width="5.5703125" style="38" customWidth="1"/>
    <col min="6671" max="6671" width="7.42578125" style="38" customWidth="1"/>
    <col min="6672" max="6672" width="6.140625" style="38" customWidth="1"/>
    <col min="6673" max="6673" width="2.5703125" style="38" customWidth="1"/>
    <col min="6674" max="6674" width="4.85546875" style="38" customWidth="1"/>
    <col min="6675" max="6675" width="6.7109375" style="38" customWidth="1"/>
    <col min="6676" max="6676" width="7.42578125" style="38" customWidth="1"/>
    <col min="6677" max="6677" width="5.28515625" style="38" customWidth="1"/>
    <col min="6678" max="6678" width="2.5703125" style="38" customWidth="1"/>
    <col min="6679" max="6679" width="4.85546875" style="38" customWidth="1"/>
    <col min="6680" max="6680" width="5.5703125" style="38" customWidth="1"/>
    <col min="6681" max="6912" width="7.140625" style="38"/>
    <col min="6913" max="6913" width="3.42578125" style="38" customWidth="1"/>
    <col min="6914" max="6914" width="2.140625" style="38" customWidth="1"/>
    <col min="6915" max="6915" width="4.7109375" style="38" customWidth="1"/>
    <col min="6916" max="6916" width="5.5703125" style="38" customWidth="1"/>
    <col min="6917" max="6917" width="8.140625" style="38" customWidth="1"/>
    <col min="6918" max="6918" width="3.7109375" style="38" customWidth="1"/>
    <col min="6919" max="6919" width="2.5703125" style="38" customWidth="1"/>
    <col min="6920" max="6920" width="4.85546875" style="38" customWidth="1"/>
    <col min="6921" max="6921" width="5.5703125" style="38" customWidth="1"/>
    <col min="6922" max="6922" width="8.28515625" style="38" customWidth="1"/>
    <col min="6923" max="6923" width="5.85546875" style="38" customWidth="1"/>
    <col min="6924" max="6924" width="2.140625" style="38" customWidth="1"/>
    <col min="6925" max="6925" width="4.85546875" style="38" customWidth="1"/>
    <col min="6926" max="6926" width="5.5703125" style="38" customWidth="1"/>
    <col min="6927" max="6927" width="7.42578125" style="38" customWidth="1"/>
    <col min="6928" max="6928" width="6.140625" style="38" customWidth="1"/>
    <col min="6929" max="6929" width="2.5703125" style="38" customWidth="1"/>
    <col min="6930" max="6930" width="4.85546875" style="38" customWidth="1"/>
    <col min="6931" max="6931" width="6.7109375" style="38" customWidth="1"/>
    <col min="6932" max="6932" width="7.42578125" style="38" customWidth="1"/>
    <col min="6933" max="6933" width="5.28515625" style="38" customWidth="1"/>
    <col min="6934" max="6934" width="2.5703125" style="38" customWidth="1"/>
    <col min="6935" max="6935" width="4.85546875" style="38" customWidth="1"/>
    <col min="6936" max="6936" width="5.5703125" style="38" customWidth="1"/>
    <col min="6937" max="7168" width="7.140625" style="38"/>
    <col min="7169" max="7169" width="3.42578125" style="38" customWidth="1"/>
    <col min="7170" max="7170" width="2.140625" style="38" customWidth="1"/>
    <col min="7171" max="7171" width="4.7109375" style="38" customWidth="1"/>
    <col min="7172" max="7172" width="5.5703125" style="38" customWidth="1"/>
    <col min="7173" max="7173" width="8.140625" style="38" customWidth="1"/>
    <col min="7174" max="7174" width="3.7109375" style="38" customWidth="1"/>
    <col min="7175" max="7175" width="2.5703125" style="38" customWidth="1"/>
    <col min="7176" max="7176" width="4.85546875" style="38" customWidth="1"/>
    <col min="7177" max="7177" width="5.5703125" style="38" customWidth="1"/>
    <col min="7178" max="7178" width="8.28515625" style="38" customWidth="1"/>
    <col min="7179" max="7179" width="5.85546875" style="38" customWidth="1"/>
    <col min="7180" max="7180" width="2.140625" style="38" customWidth="1"/>
    <col min="7181" max="7181" width="4.85546875" style="38" customWidth="1"/>
    <col min="7182" max="7182" width="5.5703125" style="38" customWidth="1"/>
    <col min="7183" max="7183" width="7.42578125" style="38" customWidth="1"/>
    <col min="7184" max="7184" width="6.140625" style="38" customWidth="1"/>
    <col min="7185" max="7185" width="2.5703125" style="38" customWidth="1"/>
    <col min="7186" max="7186" width="4.85546875" style="38" customWidth="1"/>
    <col min="7187" max="7187" width="6.7109375" style="38" customWidth="1"/>
    <col min="7188" max="7188" width="7.42578125" style="38" customWidth="1"/>
    <col min="7189" max="7189" width="5.28515625" style="38" customWidth="1"/>
    <col min="7190" max="7190" width="2.5703125" style="38" customWidth="1"/>
    <col min="7191" max="7191" width="4.85546875" style="38" customWidth="1"/>
    <col min="7192" max="7192" width="5.5703125" style="38" customWidth="1"/>
    <col min="7193" max="7424" width="7.140625" style="38"/>
    <col min="7425" max="7425" width="3.42578125" style="38" customWidth="1"/>
    <col min="7426" max="7426" width="2.140625" style="38" customWidth="1"/>
    <col min="7427" max="7427" width="4.7109375" style="38" customWidth="1"/>
    <col min="7428" max="7428" width="5.5703125" style="38" customWidth="1"/>
    <col min="7429" max="7429" width="8.140625" style="38" customWidth="1"/>
    <col min="7430" max="7430" width="3.7109375" style="38" customWidth="1"/>
    <col min="7431" max="7431" width="2.5703125" style="38" customWidth="1"/>
    <col min="7432" max="7432" width="4.85546875" style="38" customWidth="1"/>
    <col min="7433" max="7433" width="5.5703125" style="38" customWidth="1"/>
    <col min="7434" max="7434" width="8.28515625" style="38" customWidth="1"/>
    <col min="7435" max="7435" width="5.85546875" style="38" customWidth="1"/>
    <col min="7436" max="7436" width="2.140625" style="38" customWidth="1"/>
    <col min="7437" max="7437" width="4.85546875" style="38" customWidth="1"/>
    <col min="7438" max="7438" width="5.5703125" style="38" customWidth="1"/>
    <col min="7439" max="7439" width="7.42578125" style="38" customWidth="1"/>
    <col min="7440" max="7440" width="6.140625" style="38" customWidth="1"/>
    <col min="7441" max="7441" width="2.5703125" style="38" customWidth="1"/>
    <col min="7442" max="7442" width="4.85546875" style="38" customWidth="1"/>
    <col min="7443" max="7443" width="6.7109375" style="38" customWidth="1"/>
    <col min="7444" max="7444" width="7.42578125" style="38" customWidth="1"/>
    <col min="7445" max="7445" width="5.28515625" style="38" customWidth="1"/>
    <col min="7446" max="7446" width="2.5703125" style="38" customWidth="1"/>
    <col min="7447" max="7447" width="4.85546875" style="38" customWidth="1"/>
    <col min="7448" max="7448" width="5.5703125" style="38" customWidth="1"/>
    <col min="7449" max="7680" width="7.140625" style="38"/>
    <col min="7681" max="7681" width="3.42578125" style="38" customWidth="1"/>
    <col min="7682" max="7682" width="2.140625" style="38" customWidth="1"/>
    <col min="7683" max="7683" width="4.7109375" style="38" customWidth="1"/>
    <col min="7684" max="7684" width="5.5703125" style="38" customWidth="1"/>
    <col min="7685" max="7685" width="8.140625" style="38" customWidth="1"/>
    <col min="7686" max="7686" width="3.7109375" style="38" customWidth="1"/>
    <col min="7687" max="7687" width="2.5703125" style="38" customWidth="1"/>
    <col min="7688" max="7688" width="4.85546875" style="38" customWidth="1"/>
    <col min="7689" max="7689" width="5.5703125" style="38" customWidth="1"/>
    <col min="7690" max="7690" width="8.28515625" style="38" customWidth="1"/>
    <col min="7691" max="7691" width="5.85546875" style="38" customWidth="1"/>
    <col min="7692" max="7692" width="2.140625" style="38" customWidth="1"/>
    <col min="7693" max="7693" width="4.85546875" style="38" customWidth="1"/>
    <col min="7694" max="7694" width="5.5703125" style="38" customWidth="1"/>
    <col min="7695" max="7695" width="7.42578125" style="38" customWidth="1"/>
    <col min="7696" max="7696" width="6.140625" style="38" customWidth="1"/>
    <col min="7697" max="7697" width="2.5703125" style="38" customWidth="1"/>
    <col min="7698" max="7698" width="4.85546875" style="38" customWidth="1"/>
    <col min="7699" max="7699" width="6.7109375" style="38" customWidth="1"/>
    <col min="7700" max="7700" width="7.42578125" style="38" customWidth="1"/>
    <col min="7701" max="7701" width="5.28515625" style="38" customWidth="1"/>
    <col min="7702" max="7702" width="2.5703125" style="38" customWidth="1"/>
    <col min="7703" max="7703" width="4.85546875" style="38" customWidth="1"/>
    <col min="7704" max="7704" width="5.5703125" style="38" customWidth="1"/>
    <col min="7705" max="7936" width="7.140625" style="38"/>
    <col min="7937" max="7937" width="3.42578125" style="38" customWidth="1"/>
    <col min="7938" max="7938" width="2.140625" style="38" customWidth="1"/>
    <col min="7939" max="7939" width="4.7109375" style="38" customWidth="1"/>
    <col min="7940" max="7940" width="5.5703125" style="38" customWidth="1"/>
    <col min="7941" max="7941" width="8.140625" style="38" customWidth="1"/>
    <col min="7942" max="7942" width="3.7109375" style="38" customWidth="1"/>
    <col min="7943" max="7943" width="2.5703125" style="38" customWidth="1"/>
    <col min="7944" max="7944" width="4.85546875" style="38" customWidth="1"/>
    <col min="7945" max="7945" width="5.5703125" style="38" customWidth="1"/>
    <col min="7946" max="7946" width="8.28515625" style="38" customWidth="1"/>
    <col min="7947" max="7947" width="5.85546875" style="38" customWidth="1"/>
    <col min="7948" max="7948" width="2.140625" style="38" customWidth="1"/>
    <col min="7949" max="7949" width="4.85546875" style="38" customWidth="1"/>
    <col min="7950" max="7950" width="5.5703125" style="38" customWidth="1"/>
    <col min="7951" max="7951" width="7.42578125" style="38" customWidth="1"/>
    <col min="7952" max="7952" width="6.140625" style="38" customWidth="1"/>
    <col min="7953" max="7953" width="2.5703125" style="38" customWidth="1"/>
    <col min="7954" max="7954" width="4.85546875" style="38" customWidth="1"/>
    <col min="7955" max="7955" width="6.7109375" style="38" customWidth="1"/>
    <col min="7956" max="7956" width="7.42578125" style="38" customWidth="1"/>
    <col min="7957" max="7957" width="5.28515625" style="38" customWidth="1"/>
    <col min="7958" max="7958" width="2.5703125" style="38" customWidth="1"/>
    <col min="7959" max="7959" width="4.85546875" style="38" customWidth="1"/>
    <col min="7960" max="7960" width="5.5703125" style="38" customWidth="1"/>
    <col min="7961" max="8192" width="7.140625" style="38"/>
    <col min="8193" max="8193" width="3.42578125" style="38" customWidth="1"/>
    <col min="8194" max="8194" width="2.140625" style="38" customWidth="1"/>
    <col min="8195" max="8195" width="4.7109375" style="38" customWidth="1"/>
    <col min="8196" max="8196" width="5.5703125" style="38" customWidth="1"/>
    <col min="8197" max="8197" width="8.140625" style="38" customWidth="1"/>
    <col min="8198" max="8198" width="3.7109375" style="38" customWidth="1"/>
    <col min="8199" max="8199" width="2.5703125" style="38" customWidth="1"/>
    <col min="8200" max="8200" width="4.85546875" style="38" customWidth="1"/>
    <col min="8201" max="8201" width="5.5703125" style="38" customWidth="1"/>
    <col min="8202" max="8202" width="8.28515625" style="38" customWidth="1"/>
    <col min="8203" max="8203" width="5.85546875" style="38" customWidth="1"/>
    <col min="8204" max="8204" width="2.140625" style="38" customWidth="1"/>
    <col min="8205" max="8205" width="4.85546875" style="38" customWidth="1"/>
    <col min="8206" max="8206" width="5.5703125" style="38" customWidth="1"/>
    <col min="8207" max="8207" width="7.42578125" style="38" customWidth="1"/>
    <col min="8208" max="8208" width="6.140625" style="38" customWidth="1"/>
    <col min="8209" max="8209" width="2.5703125" style="38" customWidth="1"/>
    <col min="8210" max="8210" width="4.85546875" style="38" customWidth="1"/>
    <col min="8211" max="8211" width="6.7109375" style="38" customWidth="1"/>
    <col min="8212" max="8212" width="7.42578125" style="38" customWidth="1"/>
    <col min="8213" max="8213" width="5.28515625" style="38" customWidth="1"/>
    <col min="8214" max="8214" width="2.5703125" style="38" customWidth="1"/>
    <col min="8215" max="8215" width="4.85546875" style="38" customWidth="1"/>
    <col min="8216" max="8216" width="5.5703125" style="38" customWidth="1"/>
    <col min="8217" max="8448" width="7.140625" style="38"/>
    <col min="8449" max="8449" width="3.42578125" style="38" customWidth="1"/>
    <col min="8450" max="8450" width="2.140625" style="38" customWidth="1"/>
    <col min="8451" max="8451" width="4.7109375" style="38" customWidth="1"/>
    <col min="8452" max="8452" width="5.5703125" style="38" customWidth="1"/>
    <col min="8453" max="8453" width="8.140625" style="38" customWidth="1"/>
    <col min="8454" max="8454" width="3.7109375" style="38" customWidth="1"/>
    <col min="8455" max="8455" width="2.5703125" style="38" customWidth="1"/>
    <col min="8456" max="8456" width="4.85546875" style="38" customWidth="1"/>
    <col min="8457" max="8457" width="5.5703125" style="38" customWidth="1"/>
    <col min="8458" max="8458" width="8.28515625" style="38" customWidth="1"/>
    <col min="8459" max="8459" width="5.85546875" style="38" customWidth="1"/>
    <col min="8460" max="8460" width="2.140625" style="38" customWidth="1"/>
    <col min="8461" max="8461" width="4.85546875" style="38" customWidth="1"/>
    <col min="8462" max="8462" width="5.5703125" style="38" customWidth="1"/>
    <col min="8463" max="8463" width="7.42578125" style="38" customWidth="1"/>
    <col min="8464" max="8464" width="6.140625" style="38" customWidth="1"/>
    <col min="8465" max="8465" width="2.5703125" style="38" customWidth="1"/>
    <col min="8466" max="8466" width="4.85546875" style="38" customWidth="1"/>
    <col min="8467" max="8467" width="6.7109375" style="38" customWidth="1"/>
    <col min="8468" max="8468" width="7.42578125" style="38" customWidth="1"/>
    <col min="8469" max="8469" width="5.28515625" style="38" customWidth="1"/>
    <col min="8470" max="8470" width="2.5703125" style="38" customWidth="1"/>
    <col min="8471" max="8471" width="4.85546875" style="38" customWidth="1"/>
    <col min="8472" max="8472" width="5.5703125" style="38" customWidth="1"/>
    <col min="8473" max="8704" width="7.140625" style="38"/>
    <col min="8705" max="8705" width="3.42578125" style="38" customWidth="1"/>
    <col min="8706" max="8706" width="2.140625" style="38" customWidth="1"/>
    <col min="8707" max="8707" width="4.7109375" style="38" customWidth="1"/>
    <col min="8708" max="8708" width="5.5703125" style="38" customWidth="1"/>
    <col min="8709" max="8709" width="8.140625" style="38" customWidth="1"/>
    <col min="8710" max="8710" width="3.7109375" style="38" customWidth="1"/>
    <col min="8711" max="8711" width="2.5703125" style="38" customWidth="1"/>
    <col min="8712" max="8712" width="4.85546875" style="38" customWidth="1"/>
    <col min="8713" max="8713" width="5.5703125" style="38" customWidth="1"/>
    <col min="8714" max="8714" width="8.28515625" style="38" customWidth="1"/>
    <col min="8715" max="8715" width="5.85546875" style="38" customWidth="1"/>
    <col min="8716" max="8716" width="2.140625" style="38" customWidth="1"/>
    <col min="8717" max="8717" width="4.85546875" style="38" customWidth="1"/>
    <col min="8718" max="8718" width="5.5703125" style="38" customWidth="1"/>
    <col min="8719" max="8719" width="7.42578125" style="38" customWidth="1"/>
    <col min="8720" max="8720" width="6.140625" style="38" customWidth="1"/>
    <col min="8721" max="8721" width="2.5703125" style="38" customWidth="1"/>
    <col min="8722" max="8722" width="4.85546875" style="38" customWidth="1"/>
    <col min="8723" max="8723" width="6.7109375" style="38" customWidth="1"/>
    <col min="8724" max="8724" width="7.42578125" style="38" customWidth="1"/>
    <col min="8725" max="8725" width="5.28515625" style="38" customWidth="1"/>
    <col min="8726" max="8726" width="2.5703125" style="38" customWidth="1"/>
    <col min="8727" max="8727" width="4.85546875" style="38" customWidth="1"/>
    <col min="8728" max="8728" width="5.5703125" style="38" customWidth="1"/>
    <col min="8729" max="8960" width="7.140625" style="38"/>
    <col min="8961" max="8961" width="3.42578125" style="38" customWidth="1"/>
    <col min="8962" max="8962" width="2.140625" style="38" customWidth="1"/>
    <col min="8963" max="8963" width="4.7109375" style="38" customWidth="1"/>
    <col min="8964" max="8964" width="5.5703125" style="38" customWidth="1"/>
    <col min="8965" max="8965" width="8.140625" style="38" customWidth="1"/>
    <col min="8966" max="8966" width="3.7109375" style="38" customWidth="1"/>
    <col min="8967" max="8967" width="2.5703125" style="38" customWidth="1"/>
    <col min="8968" max="8968" width="4.85546875" style="38" customWidth="1"/>
    <col min="8969" max="8969" width="5.5703125" style="38" customWidth="1"/>
    <col min="8970" max="8970" width="8.28515625" style="38" customWidth="1"/>
    <col min="8971" max="8971" width="5.85546875" style="38" customWidth="1"/>
    <col min="8972" max="8972" width="2.140625" style="38" customWidth="1"/>
    <col min="8973" max="8973" width="4.85546875" style="38" customWidth="1"/>
    <col min="8974" max="8974" width="5.5703125" style="38" customWidth="1"/>
    <col min="8975" max="8975" width="7.42578125" style="38" customWidth="1"/>
    <col min="8976" max="8976" width="6.140625" style="38" customWidth="1"/>
    <col min="8977" max="8977" width="2.5703125" style="38" customWidth="1"/>
    <col min="8978" max="8978" width="4.85546875" style="38" customWidth="1"/>
    <col min="8979" max="8979" width="6.7109375" style="38" customWidth="1"/>
    <col min="8980" max="8980" width="7.42578125" style="38" customWidth="1"/>
    <col min="8981" max="8981" width="5.28515625" style="38" customWidth="1"/>
    <col min="8982" max="8982" width="2.5703125" style="38" customWidth="1"/>
    <col min="8983" max="8983" width="4.85546875" style="38" customWidth="1"/>
    <col min="8984" max="8984" width="5.5703125" style="38" customWidth="1"/>
    <col min="8985" max="9216" width="7.140625" style="38"/>
    <col min="9217" max="9217" width="3.42578125" style="38" customWidth="1"/>
    <col min="9218" max="9218" width="2.140625" style="38" customWidth="1"/>
    <col min="9219" max="9219" width="4.7109375" style="38" customWidth="1"/>
    <col min="9220" max="9220" width="5.5703125" style="38" customWidth="1"/>
    <col min="9221" max="9221" width="8.140625" style="38" customWidth="1"/>
    <col min="9222" max="9222" width="3.7109375" style="38" customWidth="1"/>
    <col min="9223" max="9223" width="2.5703125" style="38" customWidth="1"/>
    <col min="9224" max="9224" width="4.85546875" style="38" customWidth="1"/>
    <col min="9225" max="9225" width="5.5703125" style="38" customWidth="1"/>
    <col min="9226" max="9226" width="8.28515625" style="38" customWidth="1"/>
    <col min="9227" max="9227" width="5.85546875" style="38" customWidth="1"/>
    <col min="9228" max="9228" width="2.140625" style="38" customWidth="1"/>
    <col min="9229" max="9229" width="4.85546875" style="38" customWidth="1"/>
    <col min="9230" max="9230" width="5.5703125" style="38" customWidth="1"/>
    <col min="9231" max="9231" width="7.42578125" style="38" customWidth="1"/>
    <col min="9232" max="9232" width="6.140625" style="38" customWidth="1"/>
    <col min="9233" max="9233" width="2.5703125" style="38" customWidth="1"/>
    <col min="9234" max="9234" width="4.85546875" style="38" customWidth="1"/>
    <col min="9235" max="9235" width="6.7109375" style="38" customWidth="1"/>
    <col min="9236" max="9236" width="7.42578125" style="38" customWidth="1"/>
    <col min="9237" max="9237" width="5.28515625" style="38" customWidth="1"/>
    <col min="9238" max="9238" width="2.5703125" style="38" customWidth="1"/>
    <col min="9239" max="9239" width="4.85546875" style="38" customWidth="1"/>
    <col min="9240" max="9240" width="5.5703125" style="38" customWidth="1"/>
    <col min="9241" max="9472" width="7.140625" style="38"/>
    <col min="9473" max="9473" width="3.42578125" style="38" customWidth="1"/>
    <col min="9474" max="9474" width="2.140625" style="38" customWidth="1"/>
    <col min="9475" max="9475" width="4.7109375" style="38" customWidth="1"/>
    <col min="9476" max="9476" width="5.5703125" style="38" customWidth="1"/>
    <col min="9477" max="9477" width="8.140625" style="38" customWidth="1"/>
    <col min="9478" max="9478" width="3.7109375" style="38" customWidth="1"/>
    <col min="9479" max="9479" width="2.5703125" style="38" customWidth="1"/>
    <col min="9480" max="9480" width="4.85546875" style="38" customWidth="1"/>
    <col min="9481" max="9481" width="5.5703125" style="38" customWidth="1"/>
    <col min="9482" max="9482" width="8.28515625" style="38" customWidth="1"/>
    <col min="9483" max="9483" width="5.85546875" style="38" customWidth="1"/>
    <col min="9484" max="9484" width="2.140625" style="38" customWidth="1"/>
    <col min="9485" max="9485" width="4.85546875" style="38" customWidth="1"/>
    <col min="9486" max="9486" width="5.5703125" style="38" customWidth="1"/>
    <col min="9487" max="9487" width="7.42578125" style="38" customWidth="1"/>
    <col min="9488" max="9488" width="6.140625" style="38" customWidth="1"/>
    <col min="9489" max="9489" width="2.5703125" style="38" customWidth="1"/>
    <col min="9490" max="9490" width="4.85546875" style="38" customWidth="1"/>
    <col min="9491" max="9491" width="6.7109375" style="38" customWidth="1"/>
    <col min="9492" max="9492" width="7.42578125" style="38" customWidth="1"/>
    <col min="9493" max="9493" width="5.28515625" style="38" customWidth="1"/>
    <col min="9494" max="9494" width="2.5703125" style="38" customWidth="1"/>
    <col min="9495" max="9495" width="4.85546875" style="38" customWidth="1"/>
    <col min="9496" max="9496" width="5.5703125" style="38" customWidth="1"/>
    <col min="9497" max="9728" width="7.140625" style="38"/>
    <col min="9729" max="9729" width="3.42578125" style="38" customWidth="1"/>
    <col min="9730" max="9730" width="2.140625" style="38" customWidth="1"/>
    <col min="9731" max="9731" width="4.7109375" style="38" customWidth="1"/>
    <col min="9732" max="9732" width="5.5703125" style="38" customWidth="1"/>
    <col min="9733" max="9733" width="8.140625" style="38" customWidth="1"/>
    <col min="9734" max="9734" width="3.7109375" style="38" customWidth="1"/>
    <col min="9735" max="9735" width="2.5703125" style="38" customWidth="1"/>
    <col min="9736" max="9736" width="4.85546875" style="38" customWidth="1"/>
    <col min="9737" max="9737" width="5.5703125" style="38" customWidth="1"/>
    <col min="9738" max="9738" width="8.28515625" style="38" customWidth="1"/>
    <col min="9739" max="9739" width="5.85546875" style="38" customWidth="1"/>
    <col min="9740" max="9740" width="2.140625" style="38" customWidth="1"/>
    <col min="9741" max="9741" width="4.85546875" style="38" customWidth="1"/>
    <col min="9742" max="9742" width="5.5703125" style="38" customWidth="1"/>
    <col min="9743" max="9743" width="7.42578125" style="38" customWidth="1"/>
    <col min="9744" max="9744" width="6.140625" style="38" customWidth="1"/>
    <col min="9745" max="9745" width="2.5703125" style="38" customWidth="1"/>
    <col min="9746" max="9746" width="4.85546875" style="38" customWidth="1"/>
    <col min="9747" max="9747" width="6.7109375" style="38" customWidth="1"/>
    <col min="9748" max="9748" width="7.42578125" style="38" customWidth="1"/>
    <col min="9749" max="9749" width="5.28515625" style="38" customWidth="1"/>
    <col min="9750" max="9750" width="2.5703125" style="38" customWidth="1"/>
    <col min="9751" max="9751" width="4.85546875" style="38" customWidth="1"/>
    <col min="9752" max="9752" width="5.5703125" style="38" customWidth="1"/>
    <col min="9753" max="9984" width="7.140625" style="38"/>
    <col min="9985" max="9985" width="3.42578125" style="38" customWidth="1"/>
    <col min="9986" max="9986" width="2.140625" style="38" customWidth="1"/>
    <col min="9987" max="9987" width="4.7109375" style="38" customWidth="1"/>
    <col min="9988" max="9988" width="5.5703125" style="38" customWidth="1"/>
    <col min="9989" max="9989" width="8.140625" style="38" customWidth="1"/>
    <col min="9990" max="9990" width="3.7109375" style="38" customWidth="1"/>
    <col min="9991" max="9991" width="2.5703125" style="38" customWidth="1"/>
    <col min="9992" max="9992" width="4.85546875" style="38" customWidth="1"/>
    <col min="9993" max="9993" width="5.5703125" style="38" customWidth="1"/>
    <col min="9994" max="9994" width="8.28515625" style="38" customWidth="1"/>
    <col min="9995" max="9995" width="5.85546875" style="38" customWidth="1"/>
    <col min="9996" max="9996" width="2.140625" style="38" customWidth="1"/>
    <col min="9997" max="9997" width="4.85546875" style="38" customWidth="1"/>
    <col min="9998" max="9998" width="5.5703125" style="38" customWidth="1"/>
    <col min="9999" max="9999" width="7.42578125" style="38" customWidth="1"/>
    <col min="10000" max="10000" width="6.140625" style="38" customWidth="1"/>
    <col min="10001" max="10001" width="2.5703125" style="38" customWidth="1"/>
    <col min="10002" max="10002" width="4.85546875" style="38" customWidth="1"/>
    <col min="10003" max="10003" width="6.7109375" style="38" customWidth="1"/>
    <col min="10004" max="10004" width="7.42578125" style="38" customWidth="1"/>
    <col min="10005" max="10005" width="5.28515625" style="38" customWidth="1"/>
    <col min="10006" max="10006" width="2.5703125" style="38" customWidth="1"/>
    <col min="10007" max="10007" width="4.85546875" style="38" customWidth="1"/>
    <col min="10008" max="10008" width="5.5703125" style="38" customWidth="1"/>
    <col min="10009" max="10240" width="7.140625" style="38"/>
    <col min="10241" max="10241" width="3.42578125" style="38" customWidth="1"/>
    <col min="10242" max="10242" width="2.140625" style="38" customWidth="1"/>
    <col min="10243" max="10243" width="4.7109375" style="38" customWidth="1"/>
    <col min="10244" max="10244" width="5.5703125" style="38" customWidth="1"/>
    <col min="10245" max="10245" width="8.140625" style="38" customWidth="1"/>
    <col min="10246" max="10246" width="3.7109375" style="38" customWidth="1"/>
    <col min="10247" max="10247" width="2.5703125" style="38" customWidth="1"/>
    <col min="10248" max="10248" width="4.85546875" style="38" customWidth="1"/>
    <col min="10249" max="10249" width="5.5703125" style="38" customWidth="1"/>
    <col min="10250" max="10250" width="8.28515625" style="38" customWidth="1"/>
    <col min="10251" max="10251" width="5.85546875" style="38" customWidth="1"/>
    <col min="10252" max="10252" width="2.140625" style="38" customWidth="1"/>
    <col min="10253" max="10253" width="4.85546875" style="38" customWidth="1"/>
    <col min="10254" max="10254" width="5.5703125" style="38" customWidth="1"/>
    <col min="10255" max="10255" width="7.42578125" style="38" customWidth="1"/>
    <col min="10256" max="10256" width="6.140625" style="38" customWidth="1"/>
    <col min="10257" max="10257" width="2.5703125" style="38" customWidth="1"/>
    <col min="10258" max="10258" width="4.85546875" style="38" customWidth="1"/>
    <col min="10259" max="10259" width="6.7109375" style="38" customWidth="1"/>
    <col min="10260" max="10260" width="7.42578125" style="38" customWidth="1"/>
    <col min="10261" max="10261" width="5.28515625" style="38" customWidth="1"/>
    <col min="10262" max="10262" width="2.5703125" style="38" customWidth="1"/>
    <col min="10263" max="10263" width="4.85546875" style="38" customWidth="1"/>
    <col min="10264" max="10264" width="5.5703125" style="38" customWidth="1"/>
    <col min="10265" max="10496" width="7.140625" style="38"/>
    <col min="10497" max="10497" width="3.42578125" style="38" customWidth="1"/>
    <col min="10498" max="10498" width="2.140625" style="38" customWidth="1"/>
    <col min="10499" max="10499" width="4.7109375" style="38" customWidth="1"/>
    <col min="10500" max="10500" width="5.5703125" style="38" customWidth="1"/>
    <col min="10501" max="10501" width="8.140625" style="38" customWidth="1"/>
    <col min="10502" max="10502" width="3.7109375" style="38" customWidth="1"/>
    <col min="10503" max="10503" width="2.5703125" style="38" customWidth="1"/>
    <col min="10504" max="10504" width="4.85546875" style="38" customWidth="1"/>
    <col min="10505" max="10505" width="5.5703125" style="38" customWidth="1"/>
    <col min="10506" max="10506" width="8.28515625" style="38" customWidth="1"/>
    <col min="10507" max="10507" width="5.85546875" style="38" customWidth="1"/>
    <col min="10508" max="10508" width="2.140625" style="38" customWidth="1"/>
    <col min="10509" max="10509" width="4.85546875" style="38" customWidth="1"/>
    <col min="10510" max="10510" width="5.5703125" style="38" customWidth="1"/>
    <col min="10511" max="10511" width="7.42578125" style="38" customWidth="1"/>
    <col min="10512" max="10512" width="6.140625" style="38" customWidth="1"/>
    <col min="10513" max="10513" width="2.5703125" style="38" customWidth="1"/>
    <col min="10514" max="10514" width="4.85546875" style="38" customWidth="1"/>
    <col min="10515" max="10515" width="6.7109375" style="38" customWidth="1"/>
    <col min="10516" max="10516" width="7.42578125" style="38" customWidth="1"/>
    <col min="10517" max="10517" width="5.28515625" style="38" customWidth="1"/>
    <col min="10518" max="10518" width="2.5703125" style="38" customWidth="1"/>
    <col min="10519" max="10519" width="4.85546875" style="38" customWidth="1"/>
    <col min="10520" max="10520" width="5.5703125" style="38" customWidth="1"/>
    <col min="10521" max="10752" width="7.140625" style="38"/>
    <col min="10753" max="10753" width="3.42578125" style="38" customWidth="1"/>
    <col min="10754" max="10754" width="2.140625" style="38" customWidth="1"/>
    <col min="10755" max="10755" width="4.7109375" style="38" customWidth="1"/>
    <col min="10756" max="10756" width="5.5703125" style="38" customWidth="1"/>
    <col min="10757" max="10757" width="8.140625" style="38" customWidth="1"/>
    <col min="10758" max="10758" width="3.7109375" style="38" customWidth="1"/>
    <col min="10759" max="10759" width="2.5703125" style="38" customWidth="1"/>
    <col min="10760" max="10760" width="4.85546875" style="38" customWidth="1"/>
    <col min="10761" max="10761" width="5.5703125" style="38" customWidth="1"/>
    <col min="10762" max="10762" width="8.28515625" style="38" customWidth="1"/>
    <col min="10763" max="10763" width="5.85546875" style="38" customWidth="1"/>
    <col min="10764" max="10764" width="2.140625" style="38" customWidth="1"/>
    <col min="10765" max="10765" width="4.85546875" style="38" customWidth="1"/>
    <col min="10766" max="10766" width="5.5703125" style="38" customWidth="1"/>
    <col min="10767" max="10767" width="7.42578125" style="38" customWidth="1"/>
    <col min="10768" max="10768" width="6.140625" style="38" customWidth="1"/>
    <col min="10769" max="10769" width="2.5703125" style="38" customWidth="1"/>
    <col min="10770" max="10770" width="4.85546875" style="38" customWidth="1"/>
    <col min="10771" max="10771" width="6.7109375" style="38" customWidth="1"/>
    <col min="10772" max="10772" width="7.42578125" style="38" customWidth="1"/>
    <col min="10773" max="10773" width="5.28515625" style="38" customWidth="1"/>
    <col min="10774" max="10774" width="2.5703125" style="38" customWidth="1"/>
    <col min="10775" max="10775" width="4.85546875" style="38" customWidth="1"/>
    <col min="10776" max="10776" width="5.5703125" style="38" customWidth="1"/>
    <col min="10777" max="11008" width="7.140625" style="38"/>
    <col min="11009" max="11009" width="3.42578125" style="38" customWidth="1"/>
    <col min="11010" max="11010" width="2.140625" style="38" customWidth="1"/>
    <col min="11011" max="11011" width="4.7109375" style="38" customWidth="1"/>
    <col min="11012" max="11012" width="5.5703125" style="38" customWidth="1"/>
    <col min="11013" max="11013" width="8.140625" style="38" customWidth="1"/>
    <col min="11014" max="11014" width="3.7109375" style="38" customWidth="1"/>
    <col min="11015" max="11015" width="2.5703125" style="38" customWidth="1"/>
    <col min="11016" max="11016" width="4.85546875" style="38" customWidth="1"/>
    <col min="11017" max="11017" width="5.5703125" style="38" customWidth="1"/>
    <col min="11018" max="11018" width="8.28515625" style="38" customWidth="1"/>
    <col min="11019" max="11019" width="5.85546875" style="38" customWidth="1"/>
    <col min="11020" max="11020" width="2.140625" style="38" customWidth="1"/>
    <col min="11021" max="11021" width="4.85546875" style="38" customWidth="1"/>
    <col min="11022" max="11022" width="5.5703125" style="38" customWidth="1"/>
    <col min="11023" max="11023" width="7.42578125" style="38" customWidth="1"/>
    <col min="11024" max="11024" width="6.140625" style="38" customWidth="1"/>
    <col min="11025" max="11025" width="2.5703125" style="38" customWidth="1"/>
    <col min="11026" max="11026" width="4.85546875" style="38" customWidth="1"/>
    <col min="11027" max="11027" width="6.7109375" style="38" customWidth="1"/>
    <col min="11028" max="11028" width="7.42578125" style="38" customWidth="1"/>
    <col min="11029" max="11029" width="5.28515625" style="38" customWidth="1"/>
    <col min="11030" max="11030" width="2.5703125" style="38" customWidth="1"/>
    <col min="11031" max="11031" width="4.85546875" style="38" customWidth="1"/>
    <col min="11032" max="11032" width="5.5703125" style="38" customWidth="1"/>
    <col min="11033" max="11264" width="7.140625" style="38"/>
    <col min="11265" max="11265" width="3.42578125" style="38" customWidth="1"/>
    <col min="11266" max="11266" width="2.140625" style="38" customWidth="1"/>
    <col min="11267" max="11267" width="4.7109375" style="38" customWidth="1"/>
    <col min="11268" max="11268" width="5.5703125" style="38" customWidth="1"/>
    <col min="11269" max="11269" width="8.140625" style="38" customWidth="1"/>
    <col min="11270" max="11270" width="3.7109375" style="38" customWidth="1"/>
    <col min="11271" max="11271" width="2.5703125" style="38" customWidth="1"/>
    <col min="11272" max="11272" width="4.85546875" style="38" customWidth="1"/>
    <col min="11273" max="11273" width="5.5703125" style="38" customWidth="1"/>
    <col min="11274" max="11274" width="8.28515625" style="38" customWidth="1"/>
    <col min="11275" max="11275" width="5.85546875" style="38" customWidth="1"/>
    <col min="11276" max="11276" width="2.140625" style="38" customWidth="1"/>
    <col min="11277" max="11277" width="4.85546875" style="38" customWidth="1"/>
    <col min="11278" max="11278" width="5.5703125" style="38" customWidth="1"/>
    <col min="11279" max="11279" width="7.42578125" style="38" customWidth="1"/>
    <col min="11280" max="11280" width="6.140625" style="38" customWidth="1"/>
    <col min="11281" max="11281" width="2.5703125" style="38" customWidth="1"/>
    <col min="11282" max="11282" width="4.85546875" style="38" customWidth="1"/>
    <col min="11283" max="11283" width="6.7109375" style="38" customWidth="1"/>
    <col min="11284" max="11284" width="7.42578125" style="38" customWidth="1"/>
    <col min="11285" max="11285" width="5.28515625" style="38" customWidth="1"/>
    <col min="11286" max="11286" width="2.5703125" style="38" customWidth="1"/>
    <col min="11287" max="11287" width="4.85546875" style="38" customWidth="1"/>
    <col min="11288" max="11288" width="5.5703125" style="38" customWidth="1"/>
    <col min="11289" max="11520" width="7.140625" style="38"/>
    <col min="11521" max="11521" width="3.42578125" style="38" customWidth="1"/>
    <col min="11522" max="11522" width="2.140625" style="38" customWidth="1"/>
    <col min="11523" max="11523" width="4.7109375" style="38" customWidth="1"/>
    <col min="11524" max="11524" width="5.5703125" style="38" customWidth="1"/>
    <col min="11525" max="11525" width="8.140625" style="38" customWidth="1"/>
    <col min="11526" max="11526" width="3.7109375" style="38" customWidth="1"/>
    <col min="11527" max="11527" width="2.5703125" style="38" customWidth="1"/>
    <col min="11528" max="11528" width="4.85546875" style="38" customWidth="1"/>
    <col min="11529" max="11529" width="5.5703125" style="38" customWidth="1"/>
    <col min="11530" max="11530" width="8.28515625" style="38" customWidth="1"/>
    <col min="11531" max="11531" width="5.85546875" style="38" customWidth="1"/>
    <col min="11532" max="11532" width="2.140625" style="38" customWidth="1"/>
    <col min="11533" max="11533" width="4.85546875" style="38" customWidth="1"/>
    <col min="11534" max="11534" width="5.5703125" style="38" customWidth="1"/>
    <col min="11535" max="11535" width="7.42578125" style="38" customWidth="1"/>
    <col min="11536" max="11536" width="6.140625" style="38" customWidth="1"/>
    <col min="11537" max="11537" width="2.5703125" style="38" customWidth="1"/>
    <col min="11538" max="11538" width="4.85546875" style="38" customWidth="1"/>
    <col min="11539" max="11539" width="6.7109375" style="38" customWidth="1"/>
    <col min="11540" max="11540" width="7.42578125" style="38" customWidth="1"/>
    <col min="11541" max="11541" width="5.28515625" style="38" customWidth="1"/>
    <col min="11542" max="11542" width="2.5703125" style="38" customWidth="1"/>
    <col min="11543" max="11543" width="4.85546875" style="38" customWidth="1"/>
    <col min="11544" max="11544" width="5.5703125" style="38" customWidth="1"/>
    <col min="11545" max="11776" width="7.140625" style="38"/>
    <col min="11777" max="11777" width="3.42578125" style="38" customWidth="1"/>
    <col min="11778" max="11778" width="2.140625" style="38" customWidth="1"/>
    <col min="11779" max="11779" width="4.7109375" style="38" customWidth="1"/>
    <col min="11780" max="11780" width="5.5703125" style="38" customWidth="1"/>
    <col min="11781" max="11781" width="8.140625" style="38" customWidth="1"/>
    <col min="11782" max="11782" width="3.7109375" style="38" customWidth="1"/>
    <col min="11783" max="11783" width="2.5703125" style="38" customWidth="1"/>
    <col min="11784" max="11784" width="4.85546875" style="38" customWidth="1"/>
    <col min="11785" max="11785" width="5.5703125" style="38" customWidth="1"/>
    <col min="11786" max="11786" width="8.28515625" style="38" customWidth="1"/>
    <col min="11787" max="11787" width="5.85546875" style="38" customWidth="1"/>
    <col min="11788" max="11788" width="2.140625" style="38" customWidth="1"/>
    <col min="11789" max="11789" width="4.85546875" style="38" customWidth="1"/>
    <col min="11790" max="11790" width="5.5703125" style="38" customWidth="1"/>
    <col min="11791" max="11791" width="7.42578125" style="38" customWidth="1"/>
    <col min="11792" max="11792" width="6.140625" style="38" customWidth="1"/>
    <col min="11793" max="11793" width="2.5703125" style="38" customWidth="1"/>
    <col min="11794" max="11794" width="4.85546875" style="38" customWidth="1"/>
    <col min="11795" max="11795" width="6.7109375" style="38" customWidth="1"/>
    <col min="11796" max="11796" width="7.42578125" style="38" customWidth="1"/>
    <col min="11797" max="11797" width="5.28515625" style="38" customWidth="1"/>
    <col min="11798" max="11798" width="2.5703125" style="38" customWidth="1"/>
    <col min="11799" max="11799" width="4.85546875" style="38" customWidth="1"/>
    <col min="11800" max="11800" width="5.5703125" style="38" customWidth="1"/>
    <col min="11801" max="12032" width="7.140625" style="38"/>
    <col min="12033" max="12033" width="3.42578125" style="38" customWidth="1"/>
    <col min="12034" max="12034" width="2.140625" style="38" customWidth="1"/>
    <col min="12035" max="12035" width="4.7109375" style="38" customWidth="1"/>
    <col min="12036" max="12036" width="5.5703125" style="38" customWidth="1"/>
    <col min="12037" max="12037" width="8.140625" style="38" customWidth="1"/>
    <col min="12038" max="12038" width="3.7109375" style="38" customWidth="1"/>
    <col min="12039" max="12039" width="2.5703125" style="38" customWidth="1"/>
    <col min="12040" max="12040" width="4.85546875" style="38" customWidth="1"/>
    <col min="12041" max="12041" width="5.5703125" style="38" customWidth="1"/>
    <col min="12042" max="12042" width="8.28515625" style="38" customWidth="1"/>
    <col min="12043" max="12043" width="5.85546875" style="38" customWidth="1"/>
    <col min="12044" max="12044" width="2.140625" style="38" customWidth="1"/>
    <col min="12045" max="12045" width="4.85546875" style="38" customWidth="1"/>
    <col min="12046" max="12046" width="5.5703125" style="38" customWidth="1"/>
    <col min="12047" max="12047" width="7.42578125" style="38" customWidth="1"/>
    <col min="12048" max="12048" width="6.140625" style="38" customWidth="1"/>
    <col min="12049" max="12049" width="2.5703125" style="38" customWidth="1"/>
    <col min="12050" max="12050" width="4.85546875" style="38" customWidth="1"/>
    <col min="12051" max="12051" width="6.7109375" style="38" customWidth="1"/>
    <col min="12052" max="12052" width="7.42578125" style="38" customWidth="1"/>
    <col min="12053" max="12053" width="5.28515625" style="38" customWidth="1"/>
    <col min="12054" max="12054" width="2.5703125" style="38" customWidth="1"/>
    <col min="12055" max="12055" width="4.85546875" style="38" customWidth="1"/>
    <col min="12056" max="12056" width="5.5703125" style="38" customWidth="1"/>
    <col min="12057" max="12288" width="7.140625" style="38"/>
    <col min="12289" max="12289" width="3.42578125" style="38" customWidth="1"/>
    <col min="12290" max="12290" width="2.140625" style="38" customWidth="1"/>
    <col min="12291" max="12291" width="4.7109375" style="38" customWidth="1"/>
    <col min="12292" max="12292" width="5.5703125" style="38" customWidth="1"/>
    <col min="12293" max="12293" width="8.140625" style="38" customWidth="1"/>
    <col min="12294" max="12294" width="3.7109375" style="38" customWidth="1"/>
    <col min="12295" max="12295" width="2.5703125" style="38" customWidth="1"/>
    <col min="12296" max="12296" width="4.85546875" style="38" customWidth="1"/>
    <col min="12297" max="12297" width="5.5703125" style="38" customWidth="1"/>
    <col min="12298" max="12298" width="8.28515625" style="38" customWidth="1"/>
    <col min="12299" max="12299" width="5.85546875" style="38" customWidth="1"/>
    <col min="12300" max="12300" width="2.140625" style="38" customWidth="1"/>
    <col min="12301" max="12301" width="4.85546875" style="38" customWidth="1"/>
    <col min="12302" max="12302" width="5.5703125" style="38" customWidth="1"/>
    <col min="12303" max="12303" width="7.42578125" style="38" customWidth="1"/>
    <col min="12304" max="12304" width="6.140625" style="38" customWidth="1"/>
    <col min="12305" max="12305" width="2.5703125" style="38" customWidth="1"/>
    <col min="12306" max="12306" width="4.85546875" style="38" customWidth="1"/>
    <col min="12307" max="12307" width="6.7109375" style="38" customWidth="1"/>
    <col min="12308" max="12308" width="7.42578125" style="38" customWidth="1"/>
    <col min="12309" max="12309" width="5.28515625" style="38" customWidth="1"/>
    <col min="12310" max="12310" width="2.5703125" style="38" customWidth="1"/>
    <col min="12311" max="12311" width="4.85546875" style="38" customWidth="1"/>
    <col min="12312" max="12312" width="5.5703125" style="38" customWidth="1"/>
    <col min="12313" max="12544" width="7.140625" style="38"/>
    <col min="12545" max="12545" width="3.42578125" style="38" customWidth="1"/>
    <col min="12546" max="12546" width="2.140625" style="38" customWidth="1"/>
    <col min="12547" max="12547" width="4.7109375" style="38" customWidth="1"/>
    <col min="12548" max="12548" width="5.5703125" style="38" customWidth="1"/>
    <col min="12549" max="12549" width="8.140625" style="38" customWidth="1"/>
    <col min="12550" max="12550" width="3.7109375" style="38" customWidth="1"/>
    <col min="12551" max="12551" width="2.5703125" style="38" customWidth="1"/>
    <col min="12552" max="12552" width="4.85546875" style="38" customWidth="1"/>
    <col min="12553" max="12553" width="5.5703125" style="38" customWidth="1"/>
    <col min="12554" max="12554" width="8.28515625" style="38" customWidth="1"/>
    <col min="12555" max="12555" width="5.85546875" style="38" customWidth="1"/>
    <col min="12556" max="12556" width="2.140625" style="38" customWidth="1"/>
    <col min="12557" max="12557" width="4.85546875" style="38" customWidth="1"/>
    <col min="12558" max="12558" width="5.5703125" style="38" customWidth="1"/>
    <col min="12559" max="12559" width="7.42578125" style="38" customWidth="1"/>
    <col min="12560" max="12560" width="6.140625" style="38" customWidth="1"/>
    <col min="12561" max="12561" width="2.5703125" style="38" customWidth="1"/>
    <col min="12562" max="12562" width="4.85546875" style="38" customWidth="1"/>
    <col min="12563" max="12563" width="6.7109375" style="38" customWidth="1"/>
    <col min="12564" max="12564" width="7.42578125" style="38" customWidth="1"/>
    <col min="12565" max="12565" width="5.28515625" style="38" customWidth="1"/>
    <col min="12566" max="12566" width="2.5703125" style="38" customWidth="1"/>
    <col min="12567" max="12567" width="4.85546875" style="38" customWidth="1"/>
    <col min="12568" max="12568" width="5.5703125" style="38" customWidth="1"/>
    <col min="12569" max="12800" width="7.140625" style="38"/>
    <col min="12801" max="12801" width="3.42578125" style="38" customWidth="1"/>
    <col min="12802" max="12802" width="2.140625" style="38" customWidth="1"/>
    <col min="12803" max="12803" width="4.7109375" style="38" customWidth="1"/>
    <col min="12804" max="12804" width="5.5703125" style="38" customWidth="1"/>
    <col min="12805" max="12805" width="8.140625" style="38" customWidth="1"/>
    <col min="12806" max="12806" width="3.7109375" style="38" customWidth="1"/>
    <col min="12807" max="12807" width="2.5703125" style="38" customWidth="1"/>
    <col min="12808" max="12808" width="4.85546875" style="38" customWidth="1"/>
    <col min="12809" max="12809" width="5.5703125" style="38" customWidth="1"/>
    <col min="12810" max="12810" width="8.28515625" style="38" customWidth="1"/>
    <col min="12811" max="12811" width="5.85546875" style="38" customWidth="1"/>
    <col min="12812" max="12812" width="2.140625" style="38" customWidth="1"/>
    <col min="12813" max="12813" width="4.85546875" style="38" customWidth="1"/>
    <col min="12814" max="12814" width="5.5703125" style="38" customWidth="1"/>
    <col min="12815" max="12815" width="7.42578125" style="38" customWidth="1"/>
    <col min="12816" max="12816" width="6.140625" style="38" customWidth="1"/>
    <col min="12817" max="12817" width="2.5703125" style="38" customWidth="1"/>
    <col min="12818" max="12818" width="4.85546875" style="38" customWidth="1"/>
    <col min="12819" max="12819" width="6.7109375" style="38" customWidth="1"/>
    <col min="12820" max="12820" width="7.42578125" style="38" customWidth="1"/>
    <col min="12821" max="12821" width="5.28515625" style="38" customWidth="1"/>
    <col min="12822" max="12822" width="2.5703125" style="38" customWidth="1"/>
    <col min="12823" max="12823" width="4.85546875" style="38" customWidth="1"/>
    <col min="12824" max="12824" width="5.5703125" style="38" customWidth="1"/>
    <col min="12825" max="13056" width="7.140625" style="38"/>
    <col min="13057" max="13057" width="3.42578125" style="38" customWidth="1"/>
    <col min="13058" max="13058" width="2.140625" style="38" customWidth="1"/>
    <col min="13059" max="13059" width="4.7109375" style="38" customWidth="1"/>
    <col min="13060" max="13060" width="5.5703125" style="38" customWidth="1"/>
    <col min="13061" max="13061" width="8.140625" style="38" customWidth="1"/>
    <col min="13062" max="13062" width="3.7109375" style="38" customWidth="1"/>
    <col min="13063" max="13063" width="2.5703125" style="38" customWidth="1"/>
    <col min="13064" max="13064" width="4.85546875" style="38" customWidth="1"/>
    <col min="13065" max="13065" width="5.5703125" style="38" customWidth="1"/>
    <col min="13066" max="13066" width="8.28515625" style="38" customWidth="1"/>
    <col min="13067" max="13067" width="5.85546875" style="38" customWidth="1"/>
    <col min="13068" max="13068" width="2.140625" style="38" customWidth="1"/>
    <col min="13069" max="13069" width="4.85546875" style="38" customWidth="1"/>
    <col min="13070" max="13070" width="5.5703125" style="38" customWidth="1"/>
    <col min="13071" max="13071" width="7.42578125" style="38" customWidth="1"/>
    <col min="13072" max="13072" width="6.140625" style="38" customWidth="1"/>
    <col min="13073" max="13073" width="2.5703125" style="38" customWidth="1"/>
    <col min="13074" max="13074" width="4.85546875" style="38" customWidth="1"/>
    <col min="13075" max="13075" width="6.7109375" style="38" customWidth="1"/>
    <col min="13076" max="13076" width="7.42578125" style="38" customWidth="1"/>
    <col min="13077" max="13077" width="5.28515625" style="38" customWidth="1"/>
    <col min="13078" max="13078" width="2.5703125" style="38" customWidth="1"/>
    <col min="13079" max="13079" width="4.85546875" style="38" customWidth="1"/>
    <col min="13080" max="13080" width="5.5703125" style="38" customWidth="1"/>
    <col min="13081" max="13312" width="7.140625" style="38"/>
    <col min="13313" max="13313" width="3.42578125" style="38" customWidth="1"/>
    <col min="13314" max="13314" width="2.140625" style="38" customWidth="1"/>
    <col min="13315" max="13315" width="4.7109375" style="38" customWidth="1"/>
    <col min="13316" max="13316" width="5.5703125" style="38" customWidth="1"/>
    <col min="13317" max="13317" width="8.140625" style="38" customWidth="1"/>
    <col min="13318" max="13318" width="3.7109375" style="38" customWidth="1"/>
    <col min="13319" max="13319" width="2.5703125" style="38" customWidth="1"/>
    <col min="13320" max="13320" width="4.85546875" style="38" customWidth="1"/>
    <col min="13321" max="13321" width="5.5703125" style="38" customWidth="1"/>
    <col min="13322" max="13322" width="8.28515625" style="38" customWidth="1"/>
    <col min="13323" max="13323" width="5.85546875" style="38" customWidth="1"/>
    <col min="13324" max="13324" width="2.140625" style="38" customWidth="1"/>
    <col min="13325" max="13325" width="4.85546875" style="38" customWidth="1"/>
    <col min="13326" max="13326" width="5.5703125" style="38" customWidth="1"/>
    <col min="13327" max="13327" width="7.42578125" style="38" customWidth="1"/>
    <col min="13328" max="13328" width="6.140625" style="38" customWidth="1"/>
    <col min="13329" max="13329" width="2.5703125" style="38" customWidth="1"/>
    <col min="13330" max="13330" width="4.85546875" style="38" customWidth="1"/>
    <col min="13331" max="13331" width="6.7109375" style="38" customWidth="1"/>
    <col min="13332" max="13332" width="7.42578125" style="38" customWidth="1"/>
    <col min="13333" max="13333" width="5.28515625" style="38" customWidth="1"/>
    <col min="13334" max="13334" width="2.5703125" style="38" customWidth="1"/>
    <col min="13335" max="13335" width="4.85546875" style="38" customWidth="1"/>
    <col min="13336" max="13336" width="5.5703125" style="38" customWidth="1"/>
    <col min="13337" max="13568" width="7.140625" style="38"/>
    <col min="13569" max="13569" width="3.42578125" style="38" customWidth="1"/>
    <col min="13570" max="13570" width="2.140625" style="38" customWidth="1"/>
    <col min="13571" max="13571" width="4.7109375" style="38" customWidth="1"/>
    <col min="13572" max="13572" width="5.5703125" style="38" customWidth="1"/>
    <col min="13573" max="13573" width="8.140625" style="38" customWidth="1"/>
    <col min="13574" max="13574" width="3.7109375" style="38" customWidth="1"/>
    <col min="13575" max="13575" width="2.5703125" style="38" customWidth="1"/>
    <col min="13576" max="13576" width="4.85546875" style="38" customWidth="1"/>
    <col min="13577" max="13577" width="5.5703125" style="38" customWidth="1"/>
    <col min="13578" max="13578" width="8.28515625" style="38" customWidth="1"/>
    <col min="13579" max="13579" width="5.85546875" style="38" customWidth="1"/>
    <col min="13580" max="13580" width="2.140625" style="38" customWidth="1"/>
    <col min="13581" max="13581" width="4.85546875" style="38" customWidth="1"/>
    <col min="13582" max="13582" width="5.5703125" style="38" customWidth="1"/>
    <col min="13583" max="13583" width="7.42578125" style="38" customWidth="1"/>
    <col min="13584" max="13584" width="6.140625" style="38" customWidth="1"/>
    <col min="13585" max="13585" width="2.5703125" style="38" customWidth="1"/>
    <col min="13586" max="13586" width="4.85546875" style="38" customWidth="1"/>
    <col min="13587" max="13587" width="6.7109375" style="38" customWidth="1"/>
    <col min="13588" max="13588" width="7.42578125" style="38" customWidth="1"/>
    <col min="13589" max="13589" width="5.28515625" style="38" customWidth="1"/>
    <col min="13590" max="13590" width="2.5703125" style="38" customWidth="1"/>
    <col min="13591" max="13591" width="4.85546875" style="38" customWidth="1"/>
    <col min="13592" max="13592" width="5.5703125" style="38" customWidth="1"/>
    <col min="13593" max="13824" width="7.140625" style="38"/>
    <col min="13825" max="13825" width="3.42578125" style="38" customWidth="1"/>
    <col min="13826" max="13826" width="2.140625" style="38" customWidth="1"/>
    <col min="13827" max="13827" width="4.7109375" style="38" customWidth="1"/>
    <col min="13828" max="13828" width="5.5703125" style="38" customWidth="1"/>
    <col min="13829" max="13829" width="8.140625" style="38" customWidth="1"/>
    <col min="13830" max="13830" width="3.7109375" style="38" customWidth="1"/>
    <col min="13831" max="13831" width="2.5703125" style="38" customWidth="1"/>
    <col min="13832" max="13832" width="4.85546875" style="38" customWidth="1"/>
    <col min="13833" max="13833" width="5.5703125" style="38" customWidth="1"/>
    <col min="13834" max="13834" width="8.28515625" style="38" customWidth="1"/>
    <col min="13835" max="13835" width="5.85546875" style="38" customWidth="1"/>
    <col min="13836" max="13836" width="2.140625" style="38" customWidth="1"/>
    <col min="13837" max="13837" width="4.85546875" style="38" customWidth="1"/>
    <col min="13838" max="13838" width="5.5703125" style="38" customWidth="1"/>
    <col min="13839" max="13839" width="7.42578125" style="38" customWidth="1"/>
    <col min="13840" max="13840" width="6.140625" style="38" customWidth="1"/>
    <col min="13841" max="13841" width="2.5703125" style="38" customWidth="1"/>
    <col min="13842" max="13842" width="4.85546875" style="38" customWidth="1"/>
    <col min="13843" max="13843" width="6.7109375" style="38" customWidth="1"/>
    <col min="13844" max="13844" width="7.42578125" style="38" customWidth="1"/>
    <col min="13845" max="13845" width="5.28515625" style="38" customWidth="1"/>
    <col min="13846" max="13846" width="2.5703125" style="38" customWidth="1"/>
    <col min="13847" max="13847" width="4.85546875" style="38" customWidth="1"/>
    <col min="13848" max="13848" width="5.5703125" style="38" customWidth="1"/>
    <col min="13849" max="14080" width="7.140625" style="38"/>
    <col min="14081" max="14081" width="3.42578125" style="38" customWidth="1"/>
    <col min="14082" max="14082" width="2.140625" style="38" customWidth="1"/>
    <col min="14083" max="14083" width="4.7109375" style="38" customWidth="1"/>
    <col min="14084" max="14084" width="5.5703125" style="38" customWidth="1"/>
    <col min="14085" max="14085" width="8.140625" style="38" customWidth="1"/>
    <col min="14086" max="14086" width="3.7109375" style="38" customWidth="1"/>
    <col min="14087" max="14087" width="2.5703125" style="38" customWidth="1"/>
    <col min="14088" max="14088" width="4.85546875" style="38" customWidth="1"/>
    <col min="14089" max="14089" width="5.5703125" style="38" customWidth="1"/>
    <col min="14090" max="14090" width="8.28515625" style="38" customWidth="1"/>
    <col min="14091" max="14091" width="5.85546875" style="38" customWidth="1"/>
    <col min="14092" max="14092" width="2.140625" style="38" customWidth="1"/>
    <col min="14093" max="14093" width="4.85546875" style="38" customWidth="1"/>
    <col min="14094" max="14094" width="5.5703125" style="38" customWidth="1"/>
    <col min="14095" max="14095" width="7.42578125" style="38" customWidth="1"/>
    <col min="14096" max="14096" width="6.140625" style="38" customWidth="1"/>
    <col min="14097" max="14097" width="2.5703125" style="38" customWidth="1"/>
    <col min="14098" max="14098" width="4.85546875" style="38" customWidth="1"/>
    <col min="14099" max="14099" width="6.7109375" style="38" customWidth="1"/>
    <col min="14100" max="14100" width="7.42578125" style="38" customWidth="1"/>
    <col min="14101" max="14101" width="5.28515625" style="38" customWidth="1"/>
    <col min="14102" max="14102" width="2.5703125" style="38" customWidth="1"/>
    <col min="14103" max="14103" width="4.85546875" style="38" customWidth="1"/>
    <col min="14104" max="14104" width="5.5703125" style="38" customWidth="1"/>
    <col min="14105" max="14336" width="7.140625" style="38"/>
    <col min="14337" max="14337" width="3.42578125" style="38" customWidth="1"/>
    <col min="14338" max="14338" width="2.140625" style="38" customWidth="1"/>
    <col min="14339" max="14339" width="4.7109375" style="38" customWidth="1"/>
    <col min="14340" max="14340" width="5.5703125" style="38" customWidth="1"/>
    <col min="14341" max="14341" width="8.140625" style="38" customWidth="1"/>
    <col min="14342" max="14342" width="3.7109375" style="38" customWidth="1"/>
    <col min="14343" max="14343" width="2.5703125" style="38" customWidth="1"/>
    <col min="14344" max="14344" width="4.85546875" style="38" customWidth="1"/>
    <col min="14345" max="14345" width="5.5703125" style="38" customWidth="1"/>
    <col min="14346" max="14346" width="8.28515625" style="38" customWidth="1"/>
    <col min="14347" max="14347" width="5.85546875" style="38" customWidth="1"/>
    <col min="14348" max="14348" width="2.140625" style="38" customWidth="1"/>
    <col min="14349" max="14349" width="4.85546875" style="38" customWidth="1"/>
    <col min="14350" max="14350" width="5.5703125" style="38" customWidth="1"/>
    <col min="14351" max="14351" width="7.42578125" style="38" customWidth="1"/>
    <col min="14352" max="14352" width="6.140625" style="38" customWidth="1"/>
    <col min="14353" max="14353" width="2.5703125" style="38" customWidth="1"/>
    <col min="14354" max="14354" width="4.85546875" style="38" customWidth="1"/>
    <col min="14355" max="14355" width="6.7109375" style="38" customWidth="1"/>
    <col min="14356" max="14356" width="7.42578125" style="38" customWidth="1"/>
    <col min="14357" max="14357" width="5.28515625" style="38" customWidth="1"/>
    <col min="14358" max="14358" width="2.5703125" style="38" customWidth="1"/>
    <col min="14359" max="14359" width="4.85546875" style="38" customWidth="1"/>
    <col min="14360" max="14360" width="5.5703125" style="38" customWidth="1"/>
    <col min="14361" max="14592" width="7.140625" style="38"/>
    <col min="14593" max="14593" width="3.42578125" style="38" customWidth="1"/>
    <col min="14594" max="14594" width="2.140625" style="38" customWidth="1"/>
    <col min="14595" max="14595" width="4.7109375" style="38" customWidth="1"/>
    <col min="14596" max="14596" width="5.5703125" style="38" customWidth="1"/>
    <col min="14597" max="14597" width="8.140625" style="38" customWidth="1"/>
    <col min="14598" max="14598" width="3.7109375" style="38" customWidth="1"/>
    <col min="14599" max="14599" width="2.5703125" style="38" customWidth="1"/>
    <col min="14600" max="14600" width="4.85546875" style="38" customWidth="1"/>
    <col min="14601" max="14601" width="5.5703125" style="38" customWidth="1"/>
    <col min="14602" max="14602" width="8.28515625" style="38" customWidth="1"/>
    <col min="14603" max="14603" width="5.85546875" style="38" customWidth="1"/>
    <col min="14604" max="14604" width="2.140625" style="38" customWidth="1"/>
    <col min="14605" max="14605" width="4.85546875" style="38" customWidth="1"/>
    <col min="14606" max="14606" width="5.5703125" style="38" customWidth="1"/>
    <col min="14607" max="14607" width="7.42578125" style="38" customWidth="1"/>
    <col min="14608" max="14608" width="6.140625" style="38" customWidth="1"/>
    <col min="14609" max="14609" width="2.5703125" style="38" customWidth="1"/>
    <col min="14610" max="14610" width="4.85546875" style="38" customWidth="1"/>
    <col min="14611" max="14611" width="6.7109375" style="38" customWidth="1"/>
    <col min="14612" max="14612" width="7.42578125" style="38" customWidth="1"/>
    <col min="14613" max="14613" width="5.28515625" style="38" customWidth="1"/>
    <col min="14614" max="14614" width="2.5703125" style="38" customWidth="1"/>
    <col min="14615" max="14615" width="4.85546875" style="38" customWidth="1"/>
    <col min="14616" max="14616" width="5.5703125" style="38" customWidth="1"/>
    <col min="14617" max="14848" width="7.140625" style="38"/>
    <col min="14849" max="14849" width="3.42578125" style="38" customWidth="1"/>
    <col min="14850" max="14850" width="2.140625" style="38" customWidth="1"/>
    <col min="14851" max="14851" width="4.7109375" style="38" customWidth="1"/>
    <col min="14852" max="14852" width="5.5703125" style="38" customWidth="1"/>
    <col min="14853" max="14853" width="8.140625" style="38" customWidth="1"/>
    <col min="14854" max="14854" width="3.7109375" style="38" customWidth="1"/>
    <col min="14855" max="14855" width="2.5703125" style="38" customWidth="1"/>
    <col min="14856" max="14856" width="4.85546875" style="38" customWidth="1"/>
    <col min="14857" max="14857" width="5.5703125" style="38" customWidth="1"/>
    <col min="14858" max="14858" width="8.28515625" style="38" customWidth="1"/>
    <col min="14859" max="14859" width="5.85546875" style="38" customWidth="1"/>
    <col min="14860" max="14860" width="2.140625" style="38" customWidth="1"/>
    <col min="14861" max="14861" width="4.85546875" style="38" customWidth="1"/>
    <col min="14862" max="14862" width="5.5703125" style="38" customWidth="1"/>
    <col min="14863" max="14863" width="7.42578125" style="38" customWidth="1"/>
    <col min="14864" max="14864" width="6.140625" style="38" customWidth="1"/>
    <col min="14865" max="14865" width="2.5703125" style="38" customWidth="1"/>
    <col min="14866" max="14866" width="4.85546875" style="38" customWidth="1"/>
    <col min="14867" max="14867" width="6.7109375" style="38" customWidth="1"/>
    <col min="14868" max="14868" width="7.42578125" style="38" customWidth="1"/>
    <col min="14869" max="14869" width="5.28515625" style="38" customWidth="1"/>
    <col min="14870" max="14870" width="2.5703125" style="38" customWidth="1"/>
    <col min="14871" max="14871" width="4.85546875" style="38" customWidth="1"/>
    <col min="14872" max="14872" width="5.5703125" style="38" customWidth="1"/>
    <col min="14873" max="15104" width="7.140625" style="38"/>
    <col min="15105" max="15105" width="3.42578125" style="38" customWidth="1"/>
    <col min="15106" max="15106" width="2.140625" style="38" customWidth="1"/>
    <col min="15107" max="15107" width="4.7109375" style="38" customWidth="1"/>
    <col min="15108" max="15108" width="5.5703125" style="38" customWidth="1"/>
    <col min="15109" max="15109" width="8.140625" style="38" customWidth="1"/>
    <col min="15110" max="15110" width="3.7109375" style="38" customWidth="1"/>
    <col min="15111" max="15111" width="2.5703125" style="38" customWidth="1"/>
    <col min="15112" max="15112" width="4.85546875" style="38" customWidth="1"/>
    <col min="15113" max="15113" width="5.5703125" style="38" customWidth="1"/>
    <col min="15114" max="15114" width="8.28515625" style="38" customWidth="1"/>
    <col min="15115" max="15115" width="5.85546875" style="38" customWidth="1"/>
    <col min="15116" max="15116" width="2.140625" style="38" customWidth="1"/>
    <col min="15117" max="15117" width="4.85546875" style="38" customWidth="1"/>
    <col min="15118" max="15118" width="5.5703125" style="38" customWidth="1"/>
    <col min="15119" max="15119" width="7.42578125" style="38" customWidth="1"/>
    <col min="15120" max="15120" width="6.140625" style="38" customWidth="1"/>
    <col min="15121" max="15121" width="2.5703125" style="38" customWidth="1"/>
    <col min="15122" max="15122" width="4.85546875" style="38" customWidth="1"/>
    <col min="15123" max="15123" width="6.7109375" style="38" customWidth="1"/>
    <col min="15124" max="15124" width="7.42578125" style="38" customWidth="1"/>
    <col min="15125" max="15125" width="5.28515625" style="38" customWidth="1"/>
    <col min="15126" max="15126" width="2.5703125" style="38" customWidth="1"/>
    <col min="15127" max="15127" width="4.85546875" style="38" customWidth="1"/>
    <col min="15128" max="15128" width="5.5703125" style="38" customWidth="1"/>
    <col min="15129" max="15360" width="7.140625" style="38"/>
    <col min="15361" max="15361" width="3.42578125" style="38" customWidth="1"/>
    <col min="15362" max="15362" width="2.140625" style="38" customWidth="1"/>
    <col min="15363" max="15363" width="4.7109375" style="38" customWidth="1"/>
    <col min="15364" max="15364" width="5.5703125" style="38" customWidth="1"/>
    <col min="15365" max="15365" width="8.140625" style="38" customWidth="1"/>
    <col min="15366" max="15366" width="3.7109375" style="38" customWidth="1"/>
    <col min="15367" max="15367" width="2.5703125" style="38" customWidth="1"/>
    <col min="15368" max="15368" width="4.85546875" style="38" customWidth="1"/>
    <col min="15369" max="15369" width="5.5703125" style="38" customWidth="1"/>
    <col min="15370" max="15370" width="8.28515625" style="38" customWidth="1"/>
    <col min="15371" max="15371" width="5.85546875" style="38" customWidth="1"/>
    <col min="15372" max="15372" width="2.140625" style="38" customWidth="1"/>
    <col min="15373" max="15373" width="4.85546875" style="38" customWidth="1"/>
    <col min="15374" max="15374" width="5.5703125" style="38" customWidth="1"/>
    <col min="15375" max="15375" width="7.42578125" style="38" customWidth="1"/>
    <col min="15376" max="15376" width="6.140625" style="38" customWidth="1"/>
    <col min="15377" max="15377" width="2.5703125" style="38" customWidth="1"/>
    <col min="15378" max="15378" width="4.85546875" style="38" customWidth="1"/>
    <col min="15379" max="15379" width="6.7109375" style="38" customWidth="1"/>
    <col min="15380" max="15380" width="7.42578125" style="38" customWidth="1"/>
    <col min="15381" max="15381" width="5.28515625" style="38" customWidth="1"/>
    <col min="15382" max="15382" width="2.5703125" style="38" customWidth="1"/>
    <col min="15383" max="15383" width="4.85546875" style="38" customWidth="1"/>
    <col min="15384" max="15384" width="5.5703125" style="38" customWidth="1"/>
    <col min="15385" max="15616" width="7.140625" style="38"/>
    <col min="15617" max="15617" width="3.42578125" style="38" customWidth="1"/>
    <col min="15618" max="15618" width="2.140625" style="38" customWidth="1"/>
    <col min="15619" max="15619" width="4.7109375" style="38" customWidth="1"/>
    <col min="15620" max="15620" width="5.5703125" style="38" customWidth="1"/>
    <col min="15621" max="15621" width="8.140625" style="38" customWidth="1"/>
    <col min="15622" max="15622" width="3.7109375" style="38" customWidth="1"/>
    <col min="15623" max="15623" width="2.5703125" style="38" customWidth="1"/>
    <col min="15624" max="15624" width="4.85546875" style="38" customWidth="1"/>
    <col min="15625" max="15625" width="5.5703125" style="38" customWidth="1"/>
    <col min="15626" max="15626" width="8.28515625" style="38" customWidth="1"/>
    <col min="15627" max="15627" width="5.85546875" style="38" customWidth="1"/>
    <col min="15628" max="15628" width="2.140625" style="38" customWidth="1"/>
    <col min="15629" max="15629" width="4.85546875" style="38" customWidth="1"/>
    <col min="15630" max="15630" width="5.5703125" style="38" customWidth="1"/>
    <col min="15631" max="15631" width="7.42578125" style="38" customWidth="1"/>
    <col min="15632" max="15632" width="6.140625" style="38" customWidth="1"/>
    <col min="15633" max="15633" width="2.5703125" style="38" customWidth="1"/>
    <col min="15634" max="15634" width="4.85546875" style="38" customWidth="1"/>
    <col min="15635" max="15635" width="6.7109375" style="38" customWidth="1"/>
    <col min="15636" max="15636" width="7.42578125" style="38" customWidth="1"/>
    <col min="15637" max="15637" width="5.28515625" style="38" customWidth="1"/>
    <col min="15638" max="15638" width="2.5703125" style="38" customWidth="1"/>
    <col min="15639" max="15639" width="4.85546875" style="38" customWidth="1"/>
    <col min="15640" max="15640" width="5.5703125" style="38" customWidth="1"/>
    <col min="15641" max="15872" width="7.140625" style="38"/>
    <col min="15873" max="15873" width="3.42578125" style="38" customWidth="1"/>
    <col min="15874" max="15874" width="2.140625" style="38" customWidth="1"/>
    <col min="15875" max="15875" width="4.7109375" style="38" customWidth="1"/>
    <col min="15876" max="15876" width="5.5703125" style="38" customWidth="1"/>
    <col min="15877" max="15877" width="8.140625" style="38" customWidth="1"/>
    <col min="15878" max="15878" width="3.7109375" style="38" customWidth="1"/>
    <col min="15879" max="15879" width="2.5703125" style="38" customWidth="1"/>
    <col min="15880" max="15880" width="4.85546875" style="38" customWidth="1"/>
    <col min="15881" max="15881" width="5.5703125" style="38" customWidth="1"/>
    <col min="15882" max="15882" width="8.28515625" style="38" customWidth="1"/>
    <col min="15883" max="15883" width="5.85546875" style="38" customWidth="1"/>
    <col min="15884" max="15884" width="2.140625" style="38" customWidth="1"/>
    <col min="15885" max="15885" width="4.85546875" style="38" customWidth="1"/>
    <col min="15886" max="15886" width="5.5703125" style="38" customWidth="1"/>
    <col min="15887" max="15887" width="7.42578125" style="38" customWidth="1"/>
    <col min="15888" max="15888" width="6.140625" style="38" customWidth="1"/>
    <col min="15889" max="15889" width="2.5703125" style="38" customWidth="1"/>
    <col min="15890" max="15890" width="4.85546875" style="38" customWidth="1"/>
    <col min="15891" max="15891" width="6.7109375" style="38" customWidth="1"/>
    <col min="15892" max="15892" width="7.42578125" style="38" customWidth="1"/>
    <col min="15893" max="15893" width="5.28515625" style="38" customWidth="1"/>
    <col min="15894" max="15894" width="2.5703125" style="38" customWidth="1"/>
    <col min="15895" max="15895" width="4.85546875" style="38" customWidth="1"/>
    <col min="15896" max="15896" width="5.5703125" style="38" customWidth="1"/>
    <col min="15897" max="16128" width="7.140625" style="38"/>
    <col min="16129" max="16129" width="3.42578125" style="38" customWidth="1"/>
    <col min="16130" max="16130" width="2.140625" style="38" customWidth="1"/>
    <col min="16131" max="16131" width="4.7109375" style="38" customWidth="1"/>
    <col min="16132" max="16132" width="5.5703125" style="38" customWidth="1"/>
    <col min="16133" max="16133" width="8.140625" style="38" customWidth="1"/>
    <col min="16134" max="16134" width="3.7109375" style="38" customWidth="1"/>
    <col min="16135" max="16135" width="2.5703125" style="38" customWidth="1"/>
    <col min="16136" max="16136" width="4.85546875" style="38" customWidth="1"/>
    <col min="16137" max="16137" width="5.5703125" style="38" customWidth="1"/>
    <col min="16138" max="16138" width="8.28515625" style="38" customWidth="1"/>
    <col min="16139" max="16139" width="5.85546875" style="38" customWidth="1"/>
    <col min="16140" max="16140" width="2.140625" style="38" customWidth="1"/>
    <col min="16141" max="16141" width="4.85546875" style="38" customWidth="1"/>
    <col min="16142" max="16142" width="5.5703125" style="38" customWidth="1"/>
    <col min="16143" max="16143" width="7.42578125" style="38" customWidth="1"/>
    <col min="16144" max="16144" width="6.140625" style="38" customWidth="1"/>
    <col min="16145" max="16145" width="2.5703125" style="38" customWidth="1"/>
    <col min="16146" max="16146" width="4.85546875" style="38" customWidth="1"/>
    <col min="16147" max="16147" width="6.7109375" style="38" customWidth="1"/>
    <col min="16148" max="16148" width="7.42578125" style="38" customWidth="1"/>
    <col min="16149" max="16149" width="5.28515625" style="38" customWidth="1"/>
    <col min="16150" max="16150" width="2.5703125" style="38" customWidth="1"/>
    <col min="16151" max="16151" width="4.85546875" style="38" customWidth="1"/>
    <col min="16152" max="16152" width="5.5703125" style="38" customWidth="1"/>
    <col min="16153" max="16384" width="7.140625" style="38"/>
  </cols>
  <sheetData>
    <row r="1" spans="1:2" x14ac:dyDescent="0.25">
      <c r="A1" s="38" t="s">
        <v>61</v>
      </c>
      <c r="B1" s="39" t="s">
        <v>396</v>
      </c>
    </row>
    <row r="2" spans="1:2" x14ac:dyDescent="0.25">
      <c r="A2" s="39">
        <v>1970</v>
      </c>
      <c r="B2" s="42">
        <f>+E63</f>
        <v>7.125</v>
      </c>
    </row>
    <row r="3" spans="1:2" x14ac:dyDescent="0.25">
      <c r="A3" s="39">
        <v>1971</v>
      </c>
      <c r="B3" s="42">
        <f>+E66</f>
        <v>5.916666666666667</v>
      </c>
    </row>
    <row r="4" spans="1:2" x14ac:dyDescent="0.25">
      <c r="A4" s="39">
        <v>1972</v>
      </c>
      <c r="B4" s="42">
        <f>+E71</f>
        <v>6</v>
      </c>
    </row>
    <row r="5" spans="1:2" x14ac:dyDescent="0.25">
      <c r="A5" s="39">
        <v>1973</v>
      </c>
      <c r="B5" s="42">
        <f>+E80</f>
        <v>9.9166666666666661</v>
      </c>
    </row>
    <row r="6" spans="1:2" x14ac:dyDescent="0.25">
      <c r="A6" s="39">
        <v>1974</v>
      </c>
      <c r="B6" s="42">
        <f>+E92</f>
        <v>12.125</v>
      </c>
    </row>
    <row r="7" spans="1:2" x14ac:dyDescent="0.25">
      <c r="A7" s="39">
        <v>1975</v>
      </c>
      <c r="B7" s="42">
        <f>+E103</f>
        <v>10.846153846153847</v>
      </c>
    </row>
    <row r="8" spans="1:2" x14ac:dyDescent="0.25">
      <c r="A8" s="39">
        <v>1976</v>
      </c>
      <c r="B8" s="42">
        <f>+E116</f>
        <v>11.678571428571429</v>
      </c>
    </row>
    <row r="9" spans="1:2" x14ac:dyDescent="0.25">
      <c r="A9" s="39">
        <v>1977</v>
      </c>
      <c r="B9" s="42">
        <f>+E133</f>
        <v>8.9605263157894743</v>
      </c>
    </row>
    <row r="10" spans="1:2" x14ac:dyDescent="0.25">
      <c r="A10" s="39">
        <v>1978</v>
      </c>
      <c r="B10" s="42">
        <f>+J79</f>
        <v>9.0416666666666661</v>
      </c>
    </row>
    <row r="11" spans="1:2" x14ac:dyDescent="0.25">
      <c r="A11" s="39">
        <v>1979</v>
      </c>
      <c r="B11" s="42">
        <f>+J86</f>
        <v>14</v>
      </c>
    </row>
    <row r="12" spans="1:2" x14ac:dyDescent="0.25">
      <c r="A12" s="39">
        <v>1980</v>
      </c>
      <c r="B12" s="42">
        <f>+J91</f>
        <v>15.666666666666666</v>
      </c>
    </row>
    <row r="13" spans="1:2" x14ac:dyDescent="0.25">
      <c r="A13" s="39">
        <v>1981</v>
      </c>
      <c r="B13" s="42">
        <f>+J100</f>
        <v>14.159722222222221</v>
      </c>
    </row>
    <row r="14" spans="1:2" x14ac:dyDescent="0.25">
      <c r="A14" s="39">
        <v>1982</v>
      </c>
      <c r="B14" s="42">
        <f>+J128</f>
        <v>11.885416666666666</v>
      </c>
    </row>
    <row r="15" spans="1:2" x14ac:dyDescent="0.25">
      <c r="A15" s="39">
        <v>1983</v>
      </c>
      <c r="B15" s="42">
        <f>+O77</f>
        <v>9.9305555555555554</v>
      </c>
    </row>
    <row r="16" spans="1:2" x14ac:dyDescent="0.25">
      <c r="A16" s="39">
        <v>1984</v>
      </c>
      <c r="B16" s="42">
        <f>+O89</f>
        <v>9.9553571428571423</v>
      </c>
    </row>
    <row r="17" spans="1:2" x14ac:dyDescent="0.25">
      <c r="A17" s="39">
        <v>1985</v>
      </c>
      <c r="B17" s="42">
        <f>+O99</f>
        <v>12.517857142857142</v>
      </c>
    </row>
    <row r="18" spans="1:2" x14ac:dyDescent="0.25">
      <c r="A18" s="39">
        <v>1986</v>
      </c>
      <c r="B18" s="42">
        <f>+O108</f>
        <v>10.958333333333334</v>
      </c>
    </row>
    <row r="19" spans="1:2" x14ac:dyDescent="0.25">
      <c r="A19" s="39">
        <v>1987</v>
      </c>
      <c r="B19" s="42">
        <f>+O115</f>
        <v>9.5416666666666661</v>
      </c>
    </row>
    <row r="20" spans="1:2" x14ac:dyDescent="0.25">
      <c r="A20" s="39">
        <v>1988</v>
      </c>
      <c r="B20" s="42">
        <f>+O126</f>
        <v>9.4583333333333339</v>
      </c>
    </row>
    <row r="21" spans="1:2" x14ac:dyDescent="0.25">
      <c r="A21" s="39">
        <v>1989</v>
      </c>
      <c r="B21" s="42">
        <f>+T67</f>
        <v>13.827299999999999</v>
      </c>
    </row>
    <row r="22" spans="1:2" x14ac:dyDescent="0.25">
      <c r="A22" s="39">
        <v>1990</v>
      </c>
      <c r="B22" s="42">
        <f>+S71</f>
        <v>13.875</v>
      </c>
    </row>
    <row r="23" spans="1:2" x14ac:dyDescent="0.25">
      <c r="A23" s="39">
        <v>1991</v>
      </c>
      <c r="B23" s="42">
        <f>+T76</f>
        <v>12.125</v>
      </c>
    </row>
    <row r="24" spans="1:2" x14ac:dyDescent="0.25">
      <c r="A24" s="39">
        <v>1992</v>
      </c>
      <c r="B24" s="42">
        <f>+T82</f>
        <v>9.1</v>
      </c>
    </row>
    <row r="25" spans="1:2" x14ac:dyDescent="0.25">
      <c r="A25" s="39">
        <v>1993</v>
      </c>
      <c r="B25" s="42">
        <f>+T87</f>
        <v>5.833333333333333</v>
      </c>
    </row>
    <row r="26" spans="1:2" x14ac:dyDescent="0.25">
      <c r="A26" s="39">
        <v>1994</v>
      </c>
      <c r="B26" s="42">
        <f>+T90</f>
        <v>5.354166666666667</v>
      </c>
    </row>
    <row r="27" spans="1:2" x14ac:dyDescent="0.25">
      <c r="A27" s="39">
        <v>1995</v>
      </c>
      <c r="B27" s="42">
        <f>+T94</f>
        <v>6.5625</v>
      </c>
    </row>
    <row r="28" spans="1:2" x14ac:dyDescent="0.25">
      <c r="A28" s="39">
        <v>1996</v>
      </c>
      <c r="B28" s="42">
        <f>+T97</f>
        <v>5.921875</v>
      </c>
    </row>
    <row r="29" spans="1:2" x14ac:dyDescent="0.25">
      <c r="A29" s="39">
        <v>1997</v>
      </c>
      <c r="B29" s="42">
        <f>+T103</f>
        <v>6.614583333333333</v>
      </c>
    </row>
    <row r="30" spans="1:2" x14ac:dyDescent="0.25">
      <c r="A30" s="39">
        <v>1998</v>
      </c>
      <c r="B30" s="42">
        <f>+T109</f>
        <v>7</v>
      </c>
    </row>
    <row r="31" spans="1:2" x14ac:dyDescent="0.25">
      <c r="A31" s="39">
        <v>1999</v>
      </c>
      <c r="B31" s="42">
        <f>+T114</f>
        <v>5.416666666666667</v>
      </c>
    </row>
    <row r="32" spans="1:2" x14ac:dyDescent="0.25">
      <c r="A32" s="39">
        <v>2000</v>
      </c>
      <c r="B32" s="42">
        <f>+T121</f>
        <v>5.979166666666667</v>
      </c>
    </row>
    <row r="33" spans="1:2" x14ac:dyDescent="0.25">
      <c r="A33" s="39">
        <v>2001</v>
      </c>
      <c r="B33" s="42">
        <f>+T124</f>
        <v>4.9642857142857144</v>
      </c>
    </row>
    <row r="34" spans="1:2" x14ac:dyDescent="0.25">
      <c r="A34" s="39">
        <v>2002</v>
      </c>
      <c r="B34" s="43">
        <v>4</v>
      </c>
    </row>
    <row r="35" spans="1:2" x14ac:dyDescent="0.25">
      <c r="A35" s="39">
        <v>2003</v>
      </c>
      <c r="B35" s="42">
        <f>+Y64</f>
        <v>3.6666666666666665</v>
      </c>
    </row>
    <row r="36" spans="1:2" x14ac:dyDescent="0.25">
      <c r="A36" s="39">
        <v>2004</v>
      </c>
      <c r="B36" s="42">
        <f>+Y68</f>
        <v>4.375</v>
      </c>
    </row>
    <row r="37" spans="1:2" x14ac:dyDescent="0.25">
      <c r="A37" s="39">
        <v>2005</v>
      </c>
      <c r="B37" s="42">
        <f>+X73</f>
        <v>4.5</v>
      </c>
    </row>
    <row r="38" spans="1:2" x14ac:dyDescent="0.25">
      <c r="A38" s="39">
        <v>2006</v>
      </c>
      <c r="B38" s="42">
        <f>+Y77</f>
        <v>4.645833333333333</v>
      </c>
    </row>
    <row r="39" spans="1:2" x14ac:dyDescent="0.25">
      <c r="A39" s="39">
        <v>2007</v>
      </c>
      <c r="B39" s="42">
        <f>+Y80</f>
        <v>5.5</v>
      </c>
    </row>
    <row r="40" spans="1:2" x14ac:dyDescent="0.25">
      <c r="A40" s="39">
        <v>2008</v>
      </c>
      <c r="B40" s="42">
        <f>+Y85</f>
        <v>3.95</v>
      </c>
    </row>
    <row r="41" spans="1:2" x14ac:dyDescent="0.25">
      <c r="A41" s="39">
        <v>2009</v>
      </c>
      <c r="B41" s="42">
        <f>+Y91</f>
        <v>0.66666666666666663</v>
      </c>
    </row>
    <row r="42" spans="1:2" x14ac:dyDescent="0.25">
      <c r="A42" s="39">
        <v>2010</v>
      </c>
      <c r="B42" s="42">
        <v>0.5</v>
      </c>
    </row>
    <row r="43" spans="1:2" x14ac:dyDescent="0.25">
      <c r="A43" s="39">
        <v>2011</v>
      </c>
      <c r="B43" s="42">
        <v>0.5</v>
      </c>
    </row>
    <row r="44" spans="1:2" x14ac:dyDescent="0.25">
      <c r="A44" s="39">
        <v>2012</v>
      </c>
      <c r="B44" s="42">
        <v>0.5</v>
      </c>
    </row>
    <row r="45" spans="1:2" x14ac:dyDescent="0.25">
      <c r="A45" s="39">
        <v>2013</v>
      </c>
      <c r="B45" s="42">
        <v>0.5</v>
      </c>
    </row>
    <row r="46" spans="1:2" x14ac:dyDescent="0.25">
      <c r="A46" s="39">
        <v>2014</v>
      </c>
      <c r="B46" s="42">
        <v>0.5</v>
      </c>
    </row>
    <row r="47" spans="1:2" x14ac:dyDescent="0.25">
      <c r="A47" s="39">
        <v>2015</v>
      </c>
      <c r="B47" s="42">
        <v>0.5</v>
      </c>
    </row>
    <row r="48" spans="1:2" x14ac:dyDescent="0.25">
      <c r="A48" s="39">
        <v>2016</v>
      </c>
      <c r="B48" s="116">
        <f>+(((7*0.5)+(5*0.25))/12)</f>
        <v>0.39583333333333331</v>
      </c>
    </row>
    <row r="49" spans="1:25" x14ac:dyDescent="0.25">
      <c r="A49" s="39">
        <v>2017</v>
      </c>
      <c r="B49" s="116">
        <f>+(((10*0.25)+(2*0.5))/12)</f>
        <v>0.29166666666666669</v>
      </c>
    </row>
    <row r="50" spans="1:25" s="161" customFormat="1" x14ac:dyDescent="0.25">
      <c r="A50" s="39">
        <v>2018</v>
      </c>
      <c r="B50" s="116">
        <v>0.5</v>
      </c>
      <c r="C50" s="40"/>
      <c r="D50" s="41"/>
      <c r="E50" s="41"/>
      <c r="F50" s="39"/>
      <c r="G50" s="39"/>
      <c r="H50" s="40"/>
      <c r="I50" s="41"/>
      <c r="J50" s="41"/>
      <c r="K50" s="39"/>
      <c r="L50" s="39"/>
      <c r="M50" s="40"/>
      <c r="N50" s="41"/>
      <c r="O50" s="41"/>
      <c r="P50" s="39"/>
      <c r="Q50" s="39"/>
      <c r="R50" s="40"/>
      <c r="S50" s="41"/>
      <c r="U50" s="39"/>
      <c r="V50" s="39"/>
      <c r="W50" s="40"/>
      <c r="X50" s="41"/>
    </row>
    <row r="51" spans="1:25" s="161" customFormat="1" x14ac:dyDescent="0.25">
      <c r="A51" s="39"/>
      <c r="B51" s="116"/>
      <c r="C51" s="40"/>
      <c r="D51" s="41"/>
      <c r="E51" s="41"/>
      <c r="F51" s="39"/>
      <c r="G51" s="39"/>
      <c r="H51" s="40"/>
      <c r="I51" s="41"/>
      <c r="J51" s="41"/>
      <c r="K51" s="39"/>
      <c r="L51" s="39"/>
      <c r="M51" s="40"/>
      <c r="N51" s="41"/>
      <c r="O51" s="41"/>
      <c r="P51" s="39"/>
      <c r="Q51" s="39"/>
      <c r="R51" s="40"/>
      <c r="S51" s="41"/>
      <c r="U51" s="39"/>
      <c r="V51" s="39"/>
      <c r="W51" s="40"/>
      <c r="X51" s="41"/>
    </row>
    <row r="52" spans="1:25" s="161" customFormat="1" x14ac:dyDescent="0.25">
      <c r="A52" s="39"/>
      <c r="B52" s="116"/>
      <c r="C52" s="40"/>
      <c r="D52" s="41"/>
      <c r="E52" s="41"/>
      <c r="F52" s="39"/>
      <c r="G52" s="39"/>
      <c r="H52" s="40"/>
      <c r="I52" s="41"/>
      <c r="J52" s="41"/>
      <c r="K52" s="39"/>
      <c r="L52" s="39"/>
      <c r="M52" s="40"/>
      <c r="N52" s="41"/>
      <c r="O52" s="41"/>
      <c r="P52" s="39"/>
      <c r="Q52" s="39"/>
      <c r="R52" s="40"/>
      <c r="S52" s="41"/>
      <c r="U52" s="39"/>
      <c r="V52" s="39"/>
      <c r="W52" s="40"/>
      <c r="X52" s="41"/>
    </row>
    <row r="53" spans="1:25" s="161" customFormat="1" x14ac:dyDescent="0.25">
      <c r="A53" s="39"/>
      <c r="B53" s="116"/>
      <c r="C53" s="40"/>
      <c r="D53" s="41"/>
      <c r="E53" s="41"/>
      <c r="F53" s="39"/>
      <c r="G53" s="39"/>
      <c r="H53" s="40"/>
      <c r="I53" s="41"/>
      <c r="J53" s="41"/>
      <c r="K53" s="39"/>
      <c r="L53" s="39"/>
      <c r="M53" s="40"/>
      <c r="N53" s="41"/>
      <c r="O53" s="41"/>
      <c r="P53" s="39"/>
      <c r="Q53" s="39"/>
      <c r="R53" s="40"/>
      <c r="S53" s="41"/>
      <c r="U53" s="39"/>
      <c r="V53" s="39"/>
      <c r="W53" s="40"/>
      <c r="X53" s="41"/>
    </row>
    <row r="55" spans="1:25" ht="20.100000000000001" customHeight="1" x14ac:dyDescent="0.25">
      <c r="A55" s="44" t="s">
        <v>397</v>
      </c>
      <c r="B55" s="45"/>
      <c r="C55" s="46"/>
      <c r="D55" s="47"/>
      <c r="E55" s="44"/>
      <c r="F55" s="48"/>
      <c r="G55" s="45"/>
      <c r="H55" s="46"/>
      <c r="I55" s="47"/>
      <c r="J55" s="47"/>
      <c r="K55" s="48"/>
      <c r="L55" s="45"/>
      <c r="M55" s="46"/>
      <c r="N55" s="47"/>
      <c r="O55" s="47"/>
      <c r="P55" s="48"/>
      <c r="Q55" s="45"/>
      <c r="R55" s="46"/>
      <c r="S55" s="47"/>
      <c r="U55" s="48"/>
      <c r="V55" s="45"/>
      <c r="W55" s="46"/>
      <c r="X55" s="47"/>
    </row>
    <row r="56" spans="1:25" ht="20.100000000000001" customHeight="1" thickBot="1" x14ac:dyDescent="0.3">
      <c r="A56" s="49" t="s">
        <v>398</v>
      </c>
      <c r="B56" s="50"/>
      <c r="C56" s="51"/>
      <c r="D56" s="52"/>
      <c r="E56" s="49"/>
      <c r="F56" s="50"/>
      <c r="G56" s="50"/>
      <c r="H56" s="51"/>
      <c r="I56" s="52"/>
      <c r="J56" s="52"/>
      <c r="K56" s="50"/>
      <c r="L56" s="50"/>
      <c r="M56" s="51"/>
      <c r="N56" s="52"/>
      <c r="O56" s="52"/>
      <c r="P56" s="50"/>
      <c r="Q56" s="50"/>
      <c r="R56" s="51"/>
      <c r="S56" s="52"/>
      <c r="T56" s="53"/>
      <c r="U56" s="50"/>
      <c r="V56" s="50"/>
      <c r="W56" s="51"/>
      <c r="X56" s="52"/>
    </row>
    <row r="57" spans="1:25" ht="20.100000000000001" customHeight="1" x14ac:dyDescent="0.25">
      <c r="A57" s="54"/>
      <c r="B57" s="54"/>
      <c r="C57" s="55"/>
      <c r="D57" s="56"/>
      <c r="E57" s="57"/>
      <c r="F57" s="54"/>
      <c r="G57" s="54"/>
      <c r="H57" s="55"/>
      <c r="I57" s="56"/>
      <c r="J57" s="56"/>
      <c r="K57" s="54"/>
      <c r="L57" s="54"/>
      <c r="M57" s="55"/>
      <c r="N57" s="56"/>
      <c r="O57" s="56"/>
      <c r="P57" s="54"/>
      <c r="Q57" s="54"/>
      <c r="R57" s="55"/>
      <c r="S57" s="56"/>
      <c r="U57" s="54"/>
      <c r="V57" s="54"/>
      <c r="W57" s="55"/>
      <c r="X57" s="56"/>
    </row>
    <row r="58" spans="1:25" ht="20.100000000000001" customHeight="1" x14ac:dyDescent="0.25">
      <c r="A58" s="58" t="s">
        <v>399</v>
      </c>
      <c r="B58" s="59"/>
      <c r="C58" s="60"/>
      <c r="D58" s="61" t="s">
        <v>400</v>
      </c>
      <c r="E58" s="61"/>
      <c r="F58" s="58" t="s">
        <v>399</v>
      </c>
      <c r="G58" s="59"/>
      <c r="H58" s="60"/>
      <c r="I58" s="61" t="s">
        <v>400</v>
      </c>
      <c r="J58" s="61"/>
      <c r="K58" s="58" t="s">
        <v>399</v>
      </c>
      <c r="L58" s="59"/>
      <c r="M58" s="60"/>
      <c r="N58" s="61" t="s">
        <v>400</v>
      </c>
      <c r="O58" s="61"/>
      <c r="P58" s="58" t="s">
        <v>399</v>
      </c>
      <c r="Q58" s="59"/>
      <c r="R58" s="60"/>
      <c r="S58" s="61" t="s">
        <v>400</v>
      </c>
      <c r="T58" s="62"/>
      <c r="U58" s="58" t="s">
        <v>399</v>
      </c>
      <c r="V58" s="59"/>
      <c r="W58" s="60"/>
      <c r="X58" s="61" t="s">
        <v>400</v>
      </c>
    </row>
    <row r="59" spans="1:25" ht="20.100000000000001" customHeight="1" x14ac:dyDescent="0.25">
      <c r="A59" s="58" t="s">
        <v>401</v>
      </c>
      <c r="B59" s="63"/>
      <c r="C59" s="60"/>
      <c r="D59" s="61" t="s">
        <v>402</v>
      </c>
      <c r="E59" s="61"/>
      <c r="F59" s="58" t="s">
        <v>401</v>
      </c>
      <c r="G59" s="63"/>
      <c r="H59" s="60"/>
      <c r="I59" s="61" t="s">
        <v>402</v>
      </c>
      <c r="J59" s="61"/>
      <c r="K59" s="58" t="s">
        <v>401</v>
      </c>
      <c r="L59" s="63"/>
      <c r="M59" s="60"/>
      <c r="N59" s="61" t="s">
        <v>402</v>
      </c>
      <c r="O59" s="61"/>
      <c r="P59" s="58" t="s">
        <v>401</v>
      </c>
      <c r="Q59" s="63"/>
      <c r="R59" s="60"/>
      <c r="S59" s="61" t="s">
        <v>402</v>
      </c>
      <c r="T59" s="62"/>
      <c r="U59" s="58" t="s">
        <v>401</v>
      </c>
      <c r="V59" s="63"/>
      <c r="W59" s="60"/>
      <c r="X59" s="61" t="s">
        <v>402</v>
      </c>
    </row>
    <row r="60" spans="1:25" ht="20.100000000000001" customHeight="1" x14ac:dyDescent="0.25">
      <c r="A60" s="64"/>
      <c r="B60" s="64"/>
      <c r="C60" s="65"/>
      <c r="D60" s="66" t="s">
        <v>403</v>
      </c>
      <c r="E60" s="66"/>
      <c r="F60" s="64"/>
      <c r="G60" s="64"/>
      <c r="H60" s="65"/>
      <c r="I60" s="66" t="s">
        <v>403</v>
      </c>
      <c r="J60" s="66"/>
      <c r="K60" s="64"/>
      <c r="L60" s="64"/>
      <c r="M60" s="65"/>
      <c r="N60" s="66" t="s">
        <v>403</v>
      </c>
      <c r="O60" s="66"/>
      <c r="P60" s="64"/>
      <c r="Q60" s="64"/>
      <c r="R60" s="65"/>
      <c r="S60" s="66" t="s">
        <v>403</v>
      </c>
      <c r="T60" s="62"/>
      <c r="U60" s="64"/>
      <c r="V60" s="64"/>
      <c r="W60" s="65"/>
      <c r="X60" s="66" t="s">
        <v>403</v>
      </c>
    </row>
    <row r="61" spans="1:25" ht="20.100000000000001" customHeight="1" x14ac:dyDescent="0.25">
      <c r="A61" s="64"/>
      <c r="B61" s="64"/>
      <c r="C61" s="65"/>
      <c r="D61" s="66"/>
      <c r="E61" s="66"/>
      <c r="F61" s="64"/>
      <c r="G61" s="64"/>
      <c r="H61" s="65"/>
      <c r="I61" s="66"/>
      <c r="J61" s="66"/>
      <c r="K61" s="64"/>
      <c r="L61" s="64"/>
      <c r="M61" s="65"/>
      <c r="N61" s="66"/>
      <c r="O61" s="66"/>
      <c r="P61" s="64"/>
      <c r="Q61" s="64"/>
      <c r="R61" s="65"/>
      <c r="S61" s="66"/>
      <c r="T61" s="62"/>
      <c r="U61" s="64"/>
      <c r="V61" s="64"/>
      <c r="W61" s="65"/>
      <c r="X61" s="66"/>
    </row>
    <row r="62" spans="1:25" ht="20.100000000000001" customHeight="1" x14ac:dyDescent="0.25">
      <c r="A62" s="67" t="s">
        <v>404</v>
      </c>
      <c r="B62" s="64"/>
      <c r="C62" s="65"/>
      <c r="D62" s="66"/>
      <c r="E62" s="66"/>
      <c r="F62" s="67" t="s">
        <v>405</v>
      </c>
      <c r="G62" s="64"/>
      <c r="H62" s="65"/>
      <c r="I62" s="66"/>
      <c r="J62" s="66"/>
      <c r="K62" s="67" t="s">
        <v>406</v>
      </c>
      <c r="L62" s="64"/>
      <c r="M62" s="65"/>
      <c r="N62" s="66"/>
      <c r="O62" s="66"/>
      <c r="P62" s="67" t="s">
        <v>407</v>
      </c>
      <c r="Q62" s="64"/>
      <c r="R62" s="65"/>
      <c r="S62" s="66"/>
      <c r="T62" s="62"/>
      <c r="U62" s="67" t="s">
        <v>408</v>
      </c>
      <c r="V62" s="64"/>
      <c r="W62" s="65"/>
      <c r="X62" s="66"/>
    </row>
    <row r="63" spans="1:25" ht="20.100000000000001" customHeight="1" x14ac:dyDescent="0.25">
      <c r="A63" s="68" t="s">
        <v>102</v>
      </c>
      <c r="B63" s="68">
        <v>5</v>
      </c>
      <c r="C63" s="69" t="s">
        <v>409</v>
      </c>
      <c r="D63" s="70">
        <v>7.5</v>
      </c>
      <c r="E63" s="71">
        <f>+((D63*3)+(D64*9))/12</f>
        <v>7.125</v>
      </c>
      <c r="F63" s="68"/>
      <c r="J63" s="71"/>
      <c r="K63" s="68">
        <v>1982</v>
      </c>
      <c r="L63" s="38"/>
      <c r="M63" s="38"/>
      <c r="N63" s="38"/>
      <c r="O63" s="71"/>
      <c r="P63" s="68">
        <v>1988</v>
      </c>
      <c r="Q63" s="38"/>
      <c r="R63" s="38"/>
      <c r="S63" s="73">
        <v>12.87</v>
      </c>
      <c r="T63" s="72"/>
    </row>
    <row r="64" spans="1:25" ht="20.100000000000001" customHeight="1" x14ac:dyDescent="0.25">
      <c r="A64" s="68"/>
      <c r="B64" s="68">
        <v>15</v>
      </c>
      <c r="C64" s="69" t="s">
        <v>410</v>
      </c>
      <c r="D64" s="73">
        <v>7</v>
      </c>
      <c r="E64" s="74"/>
      <c r="F64" s="68"/>
      <c r="J64" s="74"/>
      <c r="K64" s="68"/>
      <c r="L64" s="38"/>
      <c r="M64" s="38"/>
      <c r="N64" s="38"/>
      <c r="O64" s="74"/>
      <c r="P64" s="68"/>
      <c r="T64" s="72"/>
      <c r="U64" s="75">
        <v>2003</v>
      </c>
      <c r="V64" s="75">
        <v>6</v>
      </c>
      <c r="W64" s="76" t="s">
        <v>411</v>
      </c>
      <c r="X64" s="77">
        <v>3.75</v>
      </c>
      <c r="Y64" s="38">
        <f>AVERAGE(X64:X66)</f>
        <v>3.6666666666666665</v>
      </c>
    </row>
    <row r="65" spans="1:25" ht="20.100000000000001" customHeight="1" x14ac:dyDescent="0.25">
      <c r="A65" s="68"/>
      <c r="B65" s="68"/>
      <c r="C65" s="69"/>
      <c r="D65" s="73" t="s">
        <v>412</v>
      </c>
      <c r="E65" s="74"/>
      <c r="F65" s="68" t="s">
        <v>412</v>
      </c>
      <c r="J65" s="74"/>
      <c r="K65" s="68" t="s">
        <v>412</v>
      </c>
      <c r="L65" s="38"/>
      <c r="M65" s="38"/>
      <c r="N65" s="38"/>
      <c r="O65" s="74"/>
      <c r="P65" s="68">
        <v>1989</v>
      </c>
      <c r="Q65" s="68">
        <v>25</v>
      </c>
      <c r="R65" s="69" t="s">
        <v>413</v>
      </c>
      <c r="S65" s="73">
        <v>13.75</v>
      </c>
      <c r="T65" s="72"/>
      <c r="U65" s="68">
        <v>2003</v>
      </c>
      <c r="V65" s="68">
        <v>10</v>
      </c>
      <c r="W65" s="69" t="s">
        <v>414</v>
      </c>
      <c r="X65" s="73">
        <v>3.5</v>
      </c>
    </row>
    <row r="66" spans="1:25" ht="20.100000000000001" customHeight="1" x14ac:dyDescent="0.25">
      <c r="A66" s="68" t="s">
        <v>103</v>
      </c>
      <c r="B66" s="68">
        <v>1</v>
      </c>
      <c r="C66" s="69" t="s">
        <v>410</v>
      </c>
      <c r="D66" s="70">
        <v>6</v>
      </c>
      <c r="E66" s="71">
        <f>+((D64*3)+(D66*5)+(D67*4))/12</f>
        <v>5.916666666666667</v>
      </c>
      <c r="F66" s="68"/>
      <c r="J66" s="71"/>
      <c r="K66" s="68" t="s">
        <v>412</v>
      </c>
      <c r="L66" s="38"/>
      <c r="M66" s="38"/>
      <c r="N66" s="38"/>
      <c r="O66" s="71"/>
      <c r="P66" s="68"/>
      <c r="Q66" s="68">
        <v>31</v>
      </c>
      <c r="R66" s="69" t="s">
        <v>415</v>
      </c>
      <c r="S66" s="73">
        <v>13.8438</v>
      </c>
      <c r="T66" s="72"/>
      <c r="U66" s="68"/>
      <c r="V66" s="68">
        <v>6</v>
      </c>
      <c r="W66" s="69" t="s">
        <v>416</v>
      </c>
      <c r="X66" s="73">
        <v>3.75</v>
      </c>
    </row>
    <row r="67" spans="1:25" ht="20.100000000000001" customHeight="1" x14ac:dyDescent="0.25">
      <c r="A67" s="68"/>
      <c r="B67" s="68">
        <v>2</v>
      </c>
      <c r="C67" s="69" t="s">
        <v>417</v>
      </c>
      <c r="D67" s="73">
        <v>5</v>
      </c>
      <c r="E67" s="74"/>
      <c r="F67" s="68"/>
      <c r="J67" s="74"/>
      <c r="K67" s="68"/>
      <c r="L67" s="38"/>
      <c r="M67" s="38"/>
      <c r="N67" s="38"/>
      <c r="O67" s="74"/>
      <c r="P67" s="68"/>
      <c r="Q67" s="68">
        <v>4</v>
      </c>
      <c r="R67" s="69" t="s">
        <v>417</v>
      </c>
      <c r="S67" s="73">
        <v>13.875</v>
      </c>
      <c r="T67" s="72">
        <f>AVERAGE(S63:S69)</f>
        <v>13.827299999999999</v>
      </c>
      <c r="U67" s="68"/>
      <c r="V67" s="68"/>
      <c r="W67" s="69"/>
      <c r="X67" s="73"/>
    </row>
    <row r="68" spans="1:25" ht="20.100000000000001" customHeight="1" x14ac:dyDescent="0.25">
      <c r="A68" s="68"/>
      <c r="B68" s="68"/>
      <c r="C68" s="69"/>
      <c r="D68" s="73"/>
      <c r="E68" s="74"/>
      <c r="F68" s="68"/>
      <c r="J68" s="74"/>
      <c r="K68" s="68"/>
      <c r="L68" s="38"/>
      <c r="M68" s="38"/>
      <c r="N68" s="38"/>
      <c r="O68" s="74"/>
      <c r="P68" s="68" t="s">
        <v>412</v>
      </c>
      <c r="Q68" s="68">
        <v>8</v>
      </c>
      <c r="R68" s="69" t="s">
        <v>417</v>
      </c>
      <c r="S68" s="73">
        <v>13.75</v>
      </c>
      <c r="T68" s="72"/>
      <c r="U68" s="68">
        <v>2004</v>
      </c>
      <c r="V68" s="68">
        <v>5</v>
      </c>
      <c r="W68" s="69" t="s">
        <v>411</v>
      </c>
      <c r="X68" s="73">
        <v>4</v>
      </c>
      <c r="Y68" s="38">
        <f>AVERAGE(X68:X71)</f>
        <v>4.375</v>
      </c>
    </row>
    <row r="69" spans="1:25" ht="20.100000000000001" customHeight="1" x14ac:dyDescent="0.25">
      <c r="A69" s="68" t="s">
        <v>104</v>
      </c>
      <c r="B69" s="68">
        <v>22</v>
      </c>
      <c r="C69" s="78" t="s">
        <v>418</v>
      </c>
      <c r="D69" s="70">
        <v>6</v>
      </c>
      <c r="E69" s="71"/>
      <c r="F69" s="68"/>
      <c r="J69" s="71"/>
      <c r="K69" s="68"/>
      <c r="L69" s="38"/>
      <c r="M69" s="38"/>
      <c r="N69" s="38"/>
      <c r="O69" s="71"/>
      <c r="P69" s="68"/>
      <c r="Q69" s="68">
        <v>6</v>
      </c>
      <c r="R69" s="69" t="s">
        <v>419</v>
      </c>
      <c r="S69" s="73">
        <v>14.875</v>
      </c>
      <c r="T69" s="72"/>
      <c r="U69" s="68"/>
      <c r="V69" s="68">
        <v>6</v>
      </c>
      <c r="W69" s="69" t="s">
        <v>413</v>
      </c>
      <c r="X69" s="73">
        <v>4.25</v>
      </c>
    </row>
    <row r="70" spans="1:25" ht="20.100000000000001" customHeight="1" x14ac:dyDescent="0.25">
      <c r="A70" s="68" t="s">
        <v>104</v>
      </c>
      <c r="B70" s="68">
        <v>16</v>
      </c>
      <c r="C70" s="78" t="s">
        <v>419</v>
      </c>
      <c r="D70" s="70">
        <v>7.25</v>
      </c>
      <c r="E70" s="74"/>
      <c r="F70" s="68"/>
      <c r="J70" s="74"/>
      <c r="K70" s="68"/>
      <c r="L70" s="38"/>
      <c r="M70" s="38"/>
      <c r="N70" s="38"/>
      <c r="O70" s="74"/>
      <c r="P70" s="68"/>
      <c r="Q70" s="68"/>
      <c r="R70" s="69"/>
      <c r="S70" s="70"/>
      <c r="T70" s="72"/>
      <c r="U70" s="68"/>
      <c r="V70" s="68">
        <v>10</v>
      </c>
      <c r="W70" s="69" t="s">
        <v>418</v>
      </c>
      <c r="X70" s="73">
        <v>4.5</v>
      </c>
    </row>
    <row r="71" spans="1:25" ht="20.100000000000001" customHeight="1" x14ac:dyDescent="0.25">
      <c r="A71" s="68"/>
      <c r="B71" s="68">
        <v>30</v>
      </c>
      <c r="C71" s="78" t="s">
        <v>419</v>
      </c>
      <c r="D71" s="73">
        <v>7.5</v>
      </c>
      <c r="E71" s="71">
        <f>+((D67*5)+(D69*4)+(D71*2)+(D73*1))/12</f>
        <v>6</v>
      </c>
      <c r="F71" s="68"/>
      <c r="J71" s="71"/>
      <c r="K71" s="68"/>
      <c r="L71" s="38"/>
      <c r="M71" s="38"/>
      <c r="N71" s="38"/>
      <c r="O71" s="71"/>
      <c r="P71" s="68">
        <v>1990</v>
      </c>
      <c r="Q71" s="68">
        <v>8</v>
      </c>
      <c r="R71" s="69" t="s">
        <v>419</v>
      </c>
      <c r="S71" s="73">
        <v>13.875</v>
      </c>
      <c r="T71" s="72"/>
      <c r="U71" s="68"/>
      <c r="V71" s="68">
        <v>5</v>
      </c>
      <c r="W71" s="69" t="s">
        <v>415</v>
      </c>
      <c r="X71" s="73">
        <v>4.75</v>
      </c>
    </row>
    <row r="72" spans="1:25" ht="20.100000000000001" customHeight="1" x14ac:dyDescent="0.25">
      <c r="A72" s="68"/>
      <c r="B72" s="68">
        <v>4</v>
      </c>
      <c r="C72" s="78" t="s">
        <v>420</v>
      </c>
      <c r="D72" s="73">
        <v>7.75</v>
      </c>
      <c r="E72" s="71"/>
      <c r="F72" s="68"/>
      <c r="J72" s="71"/>
      <c r="K72" s="68" t="s">
        <v>412</v>
      </c>
      <c r="L72" s="68"/>
      <c r="M72" s="69"/>
      <c r="N72" s="73"/>
      <c r="O72" s="71"/>
      <c r="P72" s="68" t="s">
        <v>412</v>
      </c>
      <c r="Q72" s="68"/>
      <c r="R72" s="69"/>
      <c r="S72" s="73"/>
      <c r="T72" s="72"/>
      <c r="U72" s="68"/>
    </row>
    <row r="73" spans="1:25" ht="20.100000000000001" customHeight="1" x14ac:dyDescent="0.25">
      <c r="A73" s="68"/>
      <c r="B73" s="68">
        <v>11</v>
      </c>
      <c r="C73" s="69" t="s">
        <v>420</v>
      </c>
      <c r="D73" s="73">
        <v>8</v>
      </c>
      <c r="E73" s="74"/>
      <c r="F73" s="68"/>
      <c r="J73" s="74"/>
      <c r="K73" s="68">
        <v>1983</v>
      </c>
      <c r="L73" s="68">
        <v>12</v>
      </c>
      <c r="M73" s="69" t="s">
        <v>421</v>
      </c>
      <c r="N73" s="73">
        <v>11</v>
      </c>
      <c r="O73" s="74"/>
      <c r="P73" s="68">
        <v>1991</v>
      </c>
      <c r="Q73" s="68">
        <v>13</v>
      </c>
      <c r="R73" s="69" t="s">
        <v>411</v>
      </c>
      <c r="S73" s="73">
        <v>13.375</v>
      </c>
      <c r="T73" s="72"/>
      <c r="U73" s="68">
        <v>2005</v>
      </c>
      <c r="V73" s="68">
        <v>4</v>
      </c>
      <c r="W73" s="69" t="s">
        <v>415</v>
      </c>
      <c r="X73" s="70">
        <v>4.5</v>
      </c>
    </row>
    <row r="74" spans="1:25" ht="20.100000000000001" customHeight="1" x14ac:dyDescent="0.25">
      <c r="A74" s="68"/>
      <c r="B74" s="68">
        <v>27</v>
      </c>
      <c r="C74" s="69" t="s">
        <v>420</v>
      </c>
      <c r="D74" s="73">
        <v>9</v>
      </c>
      <c r="E74" s="74"/>
      <c r="F74" s="68"/>
      <c r="J74" s="74"/>
      <c r="K74" s="68"/>
      <c r="L74" s="68">
        <v>15</v>
      </c>
      <c r="M74" s="69" t="s">
        <v>409</v>
      </c>
      <c r="N74" s="73">
        <v>10.5625</v>
      </c>
      <c r="O74" s="74"/>
      <c r="P74" s="68" t="s">
        <v>412</v>
      </c>
      <c r="Q74" s="68">
        <v>27</v>
      </c>
      <c r="R74" s="78" t="s">
        <v>411</v>
      </c>
      <c r="S74" s="73">
        <v>12.875</v>
      </c>
      <c r="T74" s="79"/>
      <c r="U74" s="68"/>
      <c r="V74" s="68"/>
      <c r="W74" s="69"/>
      <c r="X74" s="73"/>
    </row>
    <row r="75" spans="1:25" ht="20.100000000000001" customHeight="1" x14ac:dyDescent="0.25">
      <c r="A75" s="38"/>
      <c r="B75" s="38"/>
      <c r="C75" s="38"/>
      <c r="D75" s="38"/>
      <c r="E75" s="74"/>
      <c r="F75" s="68"/>
      <c r="J75" s="74"/>
      <c r="K75" s="68"/>
      <c r="L75" s="68">
        <v>13</v>
      </c>
      <c r="M75" s="69" t="s">
        <v>410</v>
      </c>
      <c r="N75" s="73">
        <v>10.3125</v>
      </c>
      <c r="O75" s="74"/>
      <c r="P75" s="68" t="s">
        <v>412</v>
      </c>
      <c r="Q75" s="68">
        <v>22</v>
      </c>
      <c r="R75" s="78" t="s">
        <v>409</v>
      </c>
      <c r="S75" s="73">
        <v>12.375</v>
      </c>
      <c r="T75" s="79"/>
      <c r="U75" s="80" t="s">
        <v>422</v>
      </c>
      <c r="V75" s="80"/>
      <c r="W75" s="80"/>
      <c r="X75" s="80"/>
    </row>
    <row r="76" spans="1:25" ht="20.100000000000001" customHeight="1" x14ac:dyDescent="0.25">
      <c r="A76" s="38" t="s">
        <v>423</v>
      </c>
      <c r="B76" s="38"/>
      <c r="C76" s="38"/>
      <c r="D76" s="38"/>
      <c r="E76" s="74"/>
      <c r="F76" s="68"/>
      <c r="G76" s="68"/>
      <c r="H76" s="69"/>
      <c r="I76" s="73"/>
      <c r="J76" s="74"/>
      <c r="K76" s="68"/>
      <c r="L76" s="68">
        <v>14</v>
      </c>
      <c r="M76" s="69" t="s">
        <v>410</v>
      </c>
      <c r="N76" s="73">
        <v>10.0625</v>
      </c>
      <c r="O76" s="74"/>
      <c r="P76" s="68"/>
      <c r="Q76" s="68">
        <v>12</v>
      </c>
      <c r="R76" s="69" t="s">
        <v>410</v>
      </c>
      <c r="S76" s="73">
        <v>11.875</v>
      </c>
      <c r="T76" s="79">
        <f>AVERAGE(S71:S79)</f>
        <v>12.125</v>
      </c>
      <c r="U76" s="68"/>
      <c r="V76" s="68"/>
      <c r="W76" s="78"/>
      <c r="X76" s="73"/>
    </row>
    <row r="77" spans="1:25" ht="20.100000000000001" customHeight="1" x14ac:dyDescent="0.25">
      <c r="A77" s="68"/>
      <c r="B77" s="68"/>
      <c r="C77" s="69"/>
      <c r="D77" s="73"/>
      <c r="E77" s="74"/>
      <c r="F77" s="68" t="s">
        <v>110</v>
      </c>
      <c r="G77" s="68">
        <v>9</v>
      </c>
      <c r="H77" s="69" t="s">
        <v>421</v>
      </c>
      <c r="I77" s="73">
        <v>6.5</v>
      </c>
      <c r="J77" s="74"/>
      <c r="K77" s="68"/>
      <c r="L77" s="68">
        <v>13</v>
      </c>
      <c r="M77" s="69" t="s">
        <v>418</v>
      </c>
      <c r="N77" s="70">
        <v>9.8125</v>
      </c>
      <c r="O77" s="74">
        <f>AVERAGE(N73:N81)</f>
        <v>9.9305555555555554</v>
      </c>
      <c r="P77" s="68"/>
      <c r="Q77" s="68">
        <v>24</v>
      </c>
      <c r="R77" s="69" t="s">
        <v>413</v>
      </c>
      <c r="S77" s="70">
        <v>11.375</v>
      </c>
      <c r="T77" s="79"/>
      <c r="U77" s="68">
        <v>2006</v>
      </c>
      <c r="V77" s="68">
        <v>3</v>
      </c>
      <c r="W77" s="78" t="s">
        <v>415</v>
      </c>
      <c r="X77" s="73">
        <v>4.75</v>
      </c>
      <c r="Y77" s="38">
        <f>+((X73*7)+(X77*3)+(X78*2))/12</f>
        <v>4.645833333333333</v>
      </c>
    </row>
    <row r="78" spans="1:25" ht="20.100000000000001" customHeight="1" x14ac:dyDescent="0.25">
      <c r="A78" s="68" t="s">
        <v>105</v>
      </c>
      <c r="B78" s="68">
        <v>22</v>
      </c>
      <c r="C78" s="69" t="s">
        <v>421</v>
      </c>
      <c r="D78" s="70">
        <v>8.75</v>
      </c>
      <c r="E78" s="71"/>
      <c r="F78" s="68"/>
      <c r="G78" s="68">
        <v>12</v>
      </c>
      <c r="H78" s="69" t="s">
        <v>410</v>
      </c>
      <c r="I78" s="73">
        <v>7.5</v>
      </c>
      <c r="J78" s="71"/>
      <c r="K78" s="68"/>
      <c r="L78" s="68">
        <v>14</v>
      </c>
      <c r="M78" s="69" t="s">
        <v>418</v>
      </c>
      <c r="N78" s="73">
        <v>9.5625</v>
      </c>
      <c r="O78" s="71"/>
      <c r="P78" s="68"/>
      <c r="Q78" s="68">
        <v>12</v>
      </c>
      <c r="R78" s="69" t="s">
        <v>414</v>
      </c>
      <c r="S78" s="73">
        <v>10.875</v>
      </c>
      <c r="T78" s="79"/>
      <c r="U78" s="68"/>
      <c r="V78" s="68">
        <v>9</v>
      </c>
      <c r="W78" s="69" t="s">
        <v>416</v>
      </c>
      <c r="X78" s="73">
        <v>5</v>
      </c>
    </row>
    <row r="79" spans="1:25" ht="20.100000000000001" customHeight="1" x14ac:dyDescent="0.25">
      <c r="A79" s="68"/>
      <c r="B79" s="68">
        <v>26</v>
      </c>
      <c r="C79" s="69" t="s">
        <v>409</v>
      </c>
      <c r="D79" s="73">
        <v>8.5</v>
      </c>
      <c r="E79" s="74"/>
      <c r="F79" s="68"/>
      <c r="G79" s="68">
        <v>8</v>
      </c>
      <c r="H79" s="69" t="s">
        <v>413</v>
      </c>
      <c r="I79" s="73">
        <v>8.75</v>
      </c>
      <c r="J79" s="74">
        <f>AVERAGE(I77:I82)</f>
        <v>9.0416666666666661</v>
      </c>
      <c r="K79" s="68"/>
      <c r="L79" s="68">
        <v>9</v>
      </c>
      <c r="M79" s="69" t="s">
        <v>415</v>
      </c>
      <c r="N79" s="73">
        <v>9.4375</v>
      </c>
      <c r="O79" s="74"/>
      <c r="P79" s="68"/>
      <c r="Q79" s="68">
        <v>4</v>
      </c>
      <c r="R79" s="69" t="s">
        <v>417</v>
      </c>
      <c r="S79" s="73">
        <v>10.375</v>
      </c>
      <c r="T79" s="79"/>
      <c r="U79" s="68"/>
      <c r="V79" s="68"/>
      <c r="W79" s="69"/>
      <c r="X79" s="70"/>
    </row>
    <row r="80" spans="1:25" ht="20.100000000000001" customHeight="1" x14ac:dyDescent="0.25">
      <c r="A80" s="68"/>
      <c r="B80" s="68">
        <v>16</v>
      </c>
      <c r="C80" s="69" t="s">
        <v>410</v>
      </c>
      <c r="D80" s="73">
        <v>8</v>
      </c>
      <c r="E80" s="71">
        <f>+((D74*1)+(D78*3)+(D83*3)+(D86*3)+(D88*2))/12</f>
        <v>9.9166666666666661</v>
      </c>
      <c r="F80" s="68"/>
      <c r="G80" s="68">
        <v>15</v>
      </c>
      <c r="H80" s="69" t="s">
        <v>413</v>
      </c>
      <c r="I80" s="73">
        <v>9</v>
      </c>
      <c r="J80" s="74"/>
      <c r="K80" s="68"/>
      <c r="L80" s="68">
        <v>10</v>
      </c>
      <c r="M80" s="69" t="s">
        <v>415</v>
      </c>
      <c r="N80" s="73">
        <v>9.5625</v>
      </c>
      <c r="O80" s="74"/>
      <c r="P80" s="68"/>
      <c r="Q80" s="68"/>
      <c r="R80" s="69"/>
      <c r="S80" s="73"/>
      <c r="T80" s="79"/>
      <c r="U80" s="68">
        <v>2007</v>
      </c>
      <c r="V80" s="68">
        <v>11</v>
      </c>
      <c r="W80" s="69" t="s">
        <v>421</v>
      </c>
      <c r="X80" s="73">
        <v>5.25</v>
      </c>
      <c r="Y80" s="38">
        <f>AVERAGE(X80:X83)</f>
        <v>5.5</v>
      </c>
    </row>
    <row r="81" spans="1:25" ht="20.100000000000001" customHeight="1" x14ac:dyDescent="0.25">
      <c r="A81" s="68"/>
      <c r="B81" s="68">
        <v>24</v>
      </c>
      <c r="C81" s="69" t="s">
        <v>410</v>
      </c>
      <c r="D81" s="73">
        <v>8.25</v>
      </c>
      <c r="E81" s="74"/>
      <c r="F81" s="68"/>
      <c r="G81" s="68">
        <v>8</v>
      </c>
      <c r="H81" s="69" t="s">
        <v>418</v>
      </c>
      <c r="I81" s="73">
        <v>10</v>
      </c>
      <c r="J81" s="74"/>
      <c r="K81" s="68"/>
      <c r="L81" s="68">
        <v>3</v>
      </c>
      <c r="M81" s="78" t="s">
        <v>419</v>
      </c>
      <c r="N81" s="73">
        <v>9.0625</v>
      </c>
      <c r="O81" s="74"/>
      <c r="P81" s="68">
        <v>1992</v>
      </c>
      <c r="Q81" s="68">
        <v>5</v>
      </c>
      <c r="R81" s="69" t="s">
        <v>413</v>
      </c>
      <c r="S81" s="73">
        <v>9.875</v>
      </c>
      <c r="T81" s="79"/>
      <c r="U81" s="68"/>
      <c r="V81" s="68">
        <v>10</v>
      </c>
      <c r="W81" s="69" t="s">
        <v>413</v>
      </c>
      <c r="X81" s="73">
        <v>5.5</v>
      </c>
    </row>
    <row r="82" spans="1:25" ht="20.100000000000001" customHeight="1" x14ac:dyDescent="0.25">
      <c r="A82" s="68"/>
      <c r="B82" s="68">
        <v>14</v>
      </c>
      <c r="C82" s="69" t="s">
        <v>413</v>
      </c>
      <c r="D82" s="73">
        <v>8</v>
      </c>
      <c r="E82" s="74"/>
      <c r="F82" s="68"/>
      <c r="G82" s="68">
        <v>9</v>
      </c>
      <c r="H82" s="69" t="s">
        <v>416</v>
      </c>
      <c r="I82" s="73">
        <v>12.5</v>
      </c>
      <c r="J82" s="74"/>
      <c r="K82" s="68"/>
      <c r="L82" s="68"/>
      <c r="M82" s="78"/>
      <c r="N82" s="73"/>
      <c r="O82" s="74"/>
      <c r="Q82" s="81">
        <v>16</v>
      </c>
      <c r="R82" s="82" t="s">
        <v>417</v>
      </c>
      <c r="S82" s="83">
        <v>12</v>
      </c>
      <c r="T82" s="79">
        <f>AVERAGE(S81:S85)</f>
        <v>9.1</v>
      </c>
      <c r="U82" s="68"/>
      <c r="V82" s="68">
        <v>5</v>
      </c>
      <c r="W82" s="69" t="s">
        <v>424</v>
      </c>
      <c r="X82" s="73">
        <v>5.75</v>
      </c>
    </row>
    <row r="83" spans="1:25" ht="20.100000000000001" customHeight="1" x14ac:dyDescent="0.25">
      <c r="A83" s="68"/>
      <c r="B83" s="68">
        <v>21</v>
      </c>
      <c r="C83" s="69" t="s">
        <v>413</v>
      </c>
      <c r="D83" s="73">
        <v>7.75</v>
      </c>
      <c r="E83" s="74"/>
      <c r="F83" s="68"/>
      <c r="G83" s="68"/>
      <c r="H83" s="69"/>
      <c r="I83" s="73"/>
      <c r="J83" s="74"/>
      <c r="K83" s="68">
        <v>1984</v>
      </c>
      <c r="L83" s="68">
        <v>7</v>
      </c>
      <c r="M83" s="69" t="s">
        <v>409</v>
      </c>
      <c r="N83" s="73">
        <v>8.8125</v>
      </c>
      <c r="O83" s="74"/>
      <c r="P83" s="68"/>
      <c r="Q83" s="68">
        <v>22</v>
      </c>
      <c r="R83" s="69" t="s">
        <v>417</v>
      </c>
      <c r="S83" s="73">
        <v>8.875</v>
      </c>
      <c r="T83" s="79"/>
      <c r="U83" s="68"/>
      <c r="V83" s="68">
        <v>6</v>
      </c>
      <c r="W83" s="69" t="s">
        <v>420</v>
      </c>
      <c r="X83" s="73">
        <v>5.5</v>
      </c>
    </row>
    <row r="84" spans="1:25" ht="20.100000000000001" customHeight="1" x14ac:dyDescent="0.25">
      <c r="A84" s="68"/>
      <c r="B84" s="68">
        <v>25</v>
      </c>
      <c r="C84" s="69" t="s">
        <v>418</v>
      </c>
      <c r="D84" s="73">
        <v>7.5</v>
      </c>
      <c r="E84" s="74"/>
      <c r="F84" s="68" t="s">
        <v>111</v>
      </c>
      <c r="G84" s="68">
        <v>8</v>
      </c>
      <c r="H84" s="69" t="s">
        <v>411</v>
      </c>
      <c r="I84" s="70">
        <v>14</v>
      </c>
      <c r="J84" s="74"/>
      <c r="K84" s="68"/>
      <c r="L84" s="68">
        <v>14</v>
      </c>
      <c r="M84" s="69" t="s">
        <v>409</v>
      </c>
      <c r="N84" s="70">
        <v>8.5625</v>
      </c>
      <c r="O84" s="74"/>
      <c r="P84" s="68" t="s">
        <v>412</v>
      </c>
      <c r="Q84" s="68">
        <v>16</v>
      </c>
      <c r="R84" s="69" t="s">
        <v>419</v>
      </c>
      <c r="S84" s="73">
        <v>7.875</v>
      </c>
      <c r="T84" s="79"/>
      <c r="U84" s="68"/>
    </row>
    <row r="85" spans="1:25" ht="19.5" customHeight="1" x14ac:dyDescent="0.25">
      <c r="A85" s="68"/>
      <c r="B85" s="68">
        <v>23</v>
      </c>
      <c r="C85" s="69" t="s">
        <v>414</v>
      </c>
      <c r="D85" s="73">
        <v>9</v>
      </c>
      <c r="E85" s="74"/>
      <c r="F85" s="68"/>
      <c r="G85" s="68">
        <v>1</v>
      </c>
      <c r="H85" s="69" t="s">
        <v>409</v>
      </c>
      <c r="I85" s="73">
        <v>13</v>
      </c>
      <c r="J85" s="74"/>
      <c r="K85" s="68"/>
      <c r="L85" s="68">
        <v>10</v>
      </c>
      <c r="M85" s="69" t="s">
        <v>413</v>
      </c>
      <c r="N85" s="73">
        <v>9.0625</v>
      </c>
      <c r="O85" s="74"/>
      <c r="P85" s="68"/>
      <c r="Q85" s="68">
        <v>13</v>
      </c>
      <c r="R85" s="69" t="s">
        <v>416</v>
      </c>
      <c r="S85" s="73">
        <v>6.875</v>
      </c>
      <c r="T85" s="79"/>
      <c r="U85" s="68">
        <v>2008</v>
      </c>
      <c r="V85" s="68">
        <v>7</v>
      </c>
      <c r="W85" s="69" t="s">
        <v>411</v>
      </c>
      <c r="X85" s="73">
        <v>5.25</v>
      </c>
      <c r="Y85" s="38">
        <f>AVERAGE(X85:X89)</f>
        <v>3.95</v>
      </c>
    </row>
    <row r="86" spans="1:25" ht="19.5" customHeight="1" x14ac:dyDescent="0.25">
      <c r="A86" s="68"/>
      <c r="B86" s="68">
        <v>30</v>
      </c>
      <c r="C86" s="69" t="s">
        <v>414</v>
      </c>
      <c r="D86" s="73">
        <v>11.5</v>
      </c>
      <c r="E86" s="74"/>
      <c r="F86" s="68"/>
      <c r="G86" s="68">
        <v>5</v>
      </c>
      <c r="H86" s="69" t="s">
        <v>410</v>
      </c>
      <c r="I86" s="73">
        <v>12</v>
      </c>
      <c r="J86" s="74">
        <f>AVERAGE(I84:I88)</f>
        <v>14</v>
      </c>
      <c r="K86" s="68"/>
      <c r="L86" s="68">
        <v>29</v>
      </c>
      <c r="M86" s="69" t="s">
        <v>418</v>
      </c>
      <c r="N86" s="73">
        <v>8.875</v>
      </c>
      <c r="O86" s="74"/>
      <c r="P86" s="68"/>
      <c r="Q86" s="68"/>
      <c r="R86" s="69" t="s">
        <v>412</v>
      </c>
      <c r="S86" s="73" t="s">
        <v>412</v>
      </c>
      <c r="T86" s="79"/>
      <c r="U86" s="68"/>
      <c r="V86" s="68">
        <v>10</v>
      </c>
      <c r="W86" s="69" t="s">
        <v>425</v>
      </c>
      <c r="X86" s="73">
        <v>5</v>
      </c>
    </row>
    <row r="87" spans="1:25" ht="19.5" customHeight="1" x14ac:dyDescent="0.25">
      <c r="A87" s="68"/>
      <c r="B87" s="68">
        <v>22</v>
      </c>
      <c r="C87" s="69" t="s">
        <v>419</v>
      </c>
      <c r="D87" s="73">
        <v>11.25</v>
      </c>
      <c r="E87" s="74"/>
      <c r="F87" s="68"/>
      <c r="G87" s="68">
        <v>13</v>
      </c>
      <c r="H87" s="69" t="s">
        <v>418</v>
      </c>
      <c r="I87" s="73">
        <v>14</v>
      </c>
      <c r="J87" s="74"/>
      <c r="K87" s="68"/>
      <c r="L87" s="68">
        <v>6</v>
      </c>
      <c r="M87" s="69" t="s">
        <v>414</v>
      </c>
      <c r="N87" s="73">
        <v>10</v>
      </c>
      <c r="O87" s="74"/>
      <c r="P87" s="68">
        <v>1993</v>
      </c>
      <c r="Q87" s="68">
        <v>26</v>
      </c>
      <c r="R87" s="69" t="s">
        <v>421</v>
      </c>
      <c r="S87" s="73">
        <v>5.875</v>
      </c>
      <c r="T87" s="79">
        <f>+((S87*11)+(S88*1))/12</f>
        <v>5.833333333333333</v>
      </c>
      <c r="U87" s="68"/>
      <c r="V87" s="68">
        <v>8</v>
      </c>
      <c r="W87" s="69" t="s">
        <v>419</v>
      </c>
      <c r="X87" s="73">
        <v>4.5</v>
      </c>
    </row>
    <row r="88" spans="1:25" ht="19.5" customHeight="1" x14ac:dyDescent="0.25">
      <c r="A88" s="68"/>
      <c r="B88" s="68">
        <v>13</v>
      </c>
      <c r="C88" s="69" t="s">
        <v>416</v>
      </c>
      <c r="D88" s="73">
        <v>13</v>
      </c>
      <c r="E88" s="74"/>
      <c r="F88" s="68"/>
      <c r="G88" s="68">
        <v>15</v>
      </c>
      <c r="H88" s="78" t="s">
        <v>416</v>
      </c>
      <c r="I88" s="73">
        <v>17</v>
      </c>
      <c r="J88" s="74"/>
      <c r="K88" s="68"/>
      <c r="L88" s="68">
        <v>11</v>
      </c>
      <c r="M88" s="69" t="s">
        <v>414</v>
      </c>
      <c r="N88" s="73">
        <v>12</v>
      </c>
      <c r="O88" s="74"/>
      <c r="P88" s="68"/>
      <c r="Q88" s="68">
        <v>23</v>
      </c>
      <c r="R88" s="69" t="s">
        <v>416</v>
      </c>
      <c r="S88" s="73">
        <v>5.375</v>
      </c>
      <c r="T88" s="79"/>
      <c r="U88" s="68"/>
      <c r="V88" s="68">
        <v>6</v>
      </c>
      <c r="W88" s="69" t="s">
        <v>416</v>
      </c>
      <c r="X88" s="73">
        <v>3</v>
      </c>
    </row>
    <row r="89" spans="1:25" ht="19.5" customHeight="1" x14ac:dyDescent="0.25">
      <c r="A89" s="68"/>
      <c r="B89" s="68"/>
      <c r="C89" s="69"/>
      <c r="D89" s="73"/>
      <c r="E89" s="74"/>
      <c r="F89" s="68"/>
      <c r="G89" s="68"/>
      <c r="H89" s="78"/>
      <c r="I89" s="73"/>
      <c r="J89" s="74"/>
      <c r="K89" s="68"/>
      <c r="L89" s="68">
        <v>8</v>
      </c>
      <c r="M89" s="69" t="s">
        <v>415</v>
      </c>
      <c r="N89" s="73">
        <v>11.5</v>
      </c>
      <c r="O89" s="74">
        <f>AVERAGE(N81:N95)</f>
        <v>9.9553571428571423</v>
      </c>
      <c r="P89" s="68" t="s">
        <v>412</v>
      </c>
      <c r="Q89" s="68"/>
      <c r="R89" s="78" t="s">
        <v>412</v>
      </c>
      <c r="S89" s="73" t="s">
        <v>412</v>
      </c>
      <c r="T89" s="79"/>
      <c r="U89" s="68"/>
      <c r="V89" s="68">
        <v>4</v>
      </c>
      <c r="W89" s="69" t="s">
        <v>420</v>
      </c>
      <c r="X89" s="73">
        <v>2</v>
      </c>
    </row>
    <row r="90" spans="1:25" ht="19.5" customHeight="1" x14ac:dyDescent="0.25">
      <c r="A90" s="68" t="s">
        <v>106</v>
      </c>
      <c r="B90" s="68">
        <v>7</v>
      </c>
      <c r="C90" s="69" t="s">
        <v>421</v>
      </c>
      <c r="D90" s="70">
        <v>12.75</v>
      </c>
      <c r="E90" s="71"/>
      <c r="F90" s="68" t="s">
        <v>112</v>
      </c>
      <c r="G90" s="68">
        <v>3</v>
      </c>
      <c r="H90" s="69" t="s">
        <v>414</v>
      </c>
      <c r="I90" s="73">
        <v>16</v>
      </c>
      <c r="J90" s="71"/>
      <c r="K90" s="68"/>
      <c r="L90" s="68">
        <v>9</v>
      </c>
      <c r="M90" s="69" t="s">
        <v>415</v>
      </c>
      <c r="N90" s="73">
        <v>11</v>
      </c>
      <c r="O90" s="71"/>
      <c r="P90" s="68">
        <v>1994</v>
      </c>
      <c r="Q90" s="68">
        <v>8</v>
      </c>
      <c r="R90" s="78" t="s">
        <v>411</v>
      </c>
      <c r="S90" s="73">
        <v>5.125</v>
      </c>
      <c r="T90" s="79">
        <f>+((S88*1)+(S90*7)+(S91*3)+(S92*1))/12</f>
        <v>5.354166666666667</v>
      </c>
      <c r="U90" s="68"/>
      <c r="V90" s="68"/>
      <c r="W90" s="78"/>
      <c r="X90" s="73"/>
    </row>
    <row r="91" spans="1:25" ht="19.5" customHeight="1" x14ac:dyDescent="0.25">
      <c r="A91" s="68"/>
      <c r="B91" s="68">
        <v>4</v>
      </c>
      <c r="C91" s="69" t="s">
        <v>411</v>
      </c>
      <c r="D91" s="73">
        <v>12.5</v>
      </c>
      <c r="E91" s="74"/>
      <c r="F91" s="68"/>
      <c r="G91" s="68">
        <v>25</v>
      </c>
      <c r="H91" s="69" t="s">
        <v>416</v>
      </c>
      <c r="I91" s="70">
        <v>14</v>
      </c>
      <c r="J91" s="74">
        <f>AVERAGE(I88:I91)</f>
        <v>15.666666666666666</v>
      </c>
      <c r="K91" s="68"/>
      <c r="L91" s="68">
        <v>16</v>
      </c>
      <c r="M91" s="69" t="s">
        <v>415</v>
      </c>
      <c r="N91" s="73">
        <v>10.75</v>
      </c>
      <c r="O91" s="74"/>
      <c r="P91" s="68"/>
      <c r="Q91" s="68">
        <v>12</v>
      </c>
      <c r="R91" s="69" t="s">
        <v>417</v>
      </c>
      <c r="S91" s="73">
        <v>5.625</v>
      </c>
      <c r="T91" s="79"/>
      <c r="U91" s="68">
        <v>2009</v>
      </c>
      <c r="V91" s="68">
        <v>8</v>
      </c>
      <c r="W91" s="78" t="s">
        <v>421</v>
      </c>
      <c r="X91" s="73">
        <v>1.5</v>
      </c>
      <c r="Y91" s="38">
        <f>+((X91*1)+(X92*2)+(X93*9))/12</f>
        <v>0.66666666666666663</v>
      </c>
    </row>
    <row r="92" spans="1:25" ht="19.5" customHeight="1" x14ac:dyDescent="0.25">
      <c r="A92" s="68"/>
      <c r="B92" s="68">
        <v>8</v>
      </c>
      <c r="C92" s="69" t="s">
        <v>410</v>
      </c>
      <c r="D92" s="73">
        <v>12.25</v>
      </c>
      <c r="E92" s="74">
        <f>AVERAGE(D90:D95)</f>
        <v>12.125</v>
      </c>
      <c r="F92" s="68"/>
      <c r="G92" s="68"/>
      <c r="H92" s="69"/>
      <c r="I92" s="73"/>
      <c r="J92" s="74"/>
      <c r="K92" s="68" t="s">
        <v>412</v>
      </c>
      <c r="L92" s="68">
        <v>17</v>
      </c>
      <c r="M92" s="69" t="s">
        <v>415</v>
      </c>
      <c r="N92" s="73">
        <v>10.5</v>
      </c>
      <c r="O92" s="74"/>
      <c r="P92" s="68"/>
      <c r="Q92" s="68">
        <v>7</v>
      </c>
      <c r="R92" s="69" t="s">
        <v>420</v>
      </c>
      <c r="S92" s="70">
        <v>6.125</v>
      </c>
      <c r="T92" s="79"/>
      <c r="U92" s="68"/>
      <c r="V92" s="68">
        <v>5</v>
      </c>
      <c r="W92" s="69" t="s">
        <v>411</v>
      </c>
      <c r="X92" s="73">
        <v>1</v>
      </c>
    </row>
    <row r="93" spans="1:25" ht="19.5" customHeight="1" x14ac:dyDescent="0.25">
      <c r="A93" s="68"/>
      <c r="B93" s="68">
        <v>16</v>
      </c>
      <c r="C93" s="69" t="s">
        <v>410</v>
      </c>
      <c r="D93" s="73">
        <v>12</v>
      </c>
      <c r="E93" s="74"/>
      <c r="F93" s="68">
        <v>1981</v>
      </c>
      <c r="G93" s="68">
        <v>11</v>
      </c>
      <c r="H93" s="69" t="s">
        <v>409</v>
      </c>
      <c r="I93" s="73">
        <v>12</v>
      </c>
      <c r="J93" s="74"/>
      <c r="K93" s="68"/>
      <c r="L93" s="68">
        <v>5</v>
      </c>
      <c r="M93" s="69" t="s">
        <v>416</v>
      </c>
      <c r="N93" s="73">
        <v>10</v>
      </c>
      <c r="O93" s="74"/>
      <c r="P93" s="68" t="s">
        <v>412</v>
      </c>
      <c r="Q93" s="68"/>
      <c r="R93" s="69" t="s">
        <v>412</v>
      </c>
      <c r="S93" s="73" t="s">
        <v>412</v>
      </c>
      <c r="T93" s="79"/>
      <c r="U93" s="68"/>
      <c r="V93" s="68">
        <v>5</v>
      </c>
      <c r="W93" s="69" t="s">
        <v>409</v>
      </c>
      <c r="X93" s="70">
        <v>0.5</v>
      </c>
    </row>
    <row r="94" spans="1:25" ht="19.5" customHeight="1" x14ac:dyDescent="0.25">
      <c r="A94" s="68"/>
      <c r="B94" s="68">
        <v>28</v>
      </c>
      <c r="C94" s="78" t="s">
        <v>413</v>
      </c>
      <c r="D94" s="73">
        <v>11.75</v>
      </c>
      <c r="E94" s="74"/>
      <c r="F94" s="68"/>
      <c r="G94" s="68">
        <v>25</v>
      </c>
      <c r="H94" s="69" t="s">
        <v>415</v>
      </c>
      <c r="I94" s="73">
        <v>12.6875</v>
      </c>
      <c r="J94" s="74"/>
      <c r="K94" s="68"/>
      <c r="L94" s="68">
        <v>19</v>
      </c>
      <c r="M94" s="69" t="s">
        <v>416</v>
      </c>
      <c r="N94" s="73">
        <v>9.75</v>
      </c>
      <c r="O94" s="74"/>
      <c r="P94" s="68">
        <v>1995</v>
      </c>
      <c r="Q94" s="68">
        <v>2</v>
      </c>
      <c r="R94" s="69" t="s">
        <v>411</v>
      </c>
      <c r="S94" s="73">
        <v>6.625</v>
      </c>
      <c r="T94" s="79">
        <f>+((S92*1)+(S94*10)+(S95*1))/12</f>
        <v>6.5625</v>
      </c>
      <c r="U94" s="68"/>
      <c r="V94" s="68"/>
      <c r="W94" s="69"/>
      <c r="X94" s="73"/>
    </row>
    <row r="95" spans="1:25" ht="19.5" customHeight="1" x14ac:dyDescent="0.25">
      <c r="A95" s="68"/>
      <c r="B95" s="68">
        <v>23</v>
      </c>
      <c r="C95" s="78" t="s">
        <v>417</v>
      </c>
      <c r="D95" s="73">
        <v>11.5</v>
      </c>
      <c r="E95" s="74"/>
      <c r="F95" s="67" t="s">
        <v>426</v>
      </c>
      <c r="G95" s="68">
        <v>15</v>
      </c>
      <c r="H95" s="69" t="s">
        <v>417</v>
      </c>
      <c r="I95" s="73">
        <v>14</v>
      </c>
      <c r="J95" s="74"/>
      <c r="K95" s="68"/>
      <c r="L95" s="68">
        <v>23</v>
      </c>
      <c r="M95" s="78" t="s">
        <v>416</v>
      </c>
      <c r="N95" s="73">
        <v>9.5</v>
      </c>
      <c r="O95" s="74"/>
      <c r="P95" s="68"/>
      <c r="Q95" s="68">
        <v>13</v>
      </c>
      <c r="R95" s="69" t="s">
        <v>420</v>
      </c>
      <c r="S95" s="73">
        <v>6.375</v>
      </c>
      <c r="T95" s="79"/>
      <c r="U95" s="162">
        <v>2016</v>
      </c>
      <c r="V95" s="162">
        <v>4</v>
      </c>
      <c r="W95" s="163" t="s">
        <v>415</v>
      </c>
      <c r="X95" s="164">
        <v>0.25</v>
      </c>
    </row>
    <row r="96" spans="1:25" ht="19.5" customHeight="1" x14ac:dyDescent="0.25">
      <c r="A96" s="68"/>
      <c r="B96" s="68"/>
      <c r="C96" s="69"/>
      <c r="D96" s="73"/>
      <c r="E96" s="74"/>
      <c r="F96" s="68"/>
      <c r="G96" s="68">
        <v>12</v>
      </c>
      <c r="H96" s="69" t="s">
        <v>419</v>
      </c>
      <c r="I96" s="73">
        <v>15</v>
      </c>
      <c r="J96" s="74"/>
      <c r="K96" s="68"/>
      <c r="L96" s="68"/>
      <c r="M96" s="78"/>
      <c r="N96" s="73"/>
      <c r="O96" s="74"/>
      <c r="P96" s="68" t="s">
        <v>412</v>
      </c>
      <c r="Q96" s="68"/>
      <c r="R96" s="69" t="s">
        <v>412</v>
      </c>
      <c r="S96" s="73" t="s">
        <v>412</v>
      </c>
      <c r="T96" s="79"/>
      <c r="U96" s="162"/>
      <c r="V96" s="162"/>
      <c r="W96" s="163"/>
      <c r="X96" s="164"/>
    </row>
    <row r="97" spans="1:24" ht="19.5" customHeight="1" x14ac:dyDescent="0.25">
      <c r="A97" s="68" t="s">
        <v>107</v>
      </c>
      <c r="B97" s="68">
        <v>20</v>
      </c>
      <c r="C97" s="69" t="s">
        <v>421</v>
      </c>
      <c r="D97" s="70">
        <v>11.25</v>
      </c>
      <c r="E97" s="71"/>
      <c r="F97" s="68"/>
      <c r="G97" s="68">
        <v>28</v>
      </c>
      <c r="H97" s="69" t="s">
        <v>419</v>
      </c>
      <c r="I97" s="73">
        <v>15.125</v>
      </c>
      <c r="J97" s="71"/>
      <c r="K97" s="68">
        <v>1985</v>
      </c>
      <c r="L97" s="68">
        <v>14</v>
      </c>
      <c r="M97" s="69" t="s">
        <v>421</v>
      </c>
      <c r="N97" s="73">
        <v>11.875</v>
      </c>
      <c r="O97" s="71"/>
      <c r="P97" s="68">
        <v>1996</v>
      </c>
      <c r="Q97" s="68">
        <v>18</v>
      </c>
      <c r="R97" s="69" t="s">
        <v>421</v>
      </c>
      <c r="S97" s="73">
        <v>6.125</v>
      </c>
      <c r="T97" s="79">
        <f>AVERAGE(S97:S100)</f>
        <v>5.921875</v>
      </c>
      <c r="U97" s="162">
        <v>2017</v>
      </c>
      <c r="V97" s="162">
        <v>2</v>
      </c>
      <c r="W97" s="163" t="s">
        <v>416</v>
      </c>
      <c r="X97" s="164">
        <v>0.5</v>
      </c>
    </row>
    <row r="98" spans="1:24" ht="19.5" customHeight="1" x14ac:dyDescent="0.25">
      <c r="A98" s="68"/>
      <c r="B98" s="68">
        <v>27</v>
      </c>
      <c r="C98" s="69" t="s">
        <v>421</v>
      </c>
      <c r="D98" s="73">
        <v>11</v>
      </c>
      <c r="E98" s="74"/>
      <c r="F98" s="68"/>
      <c r="G98" s="68">
        <v>6</v>
      </c>
      <c r="H98" s="69" t="s">
        <v>416</v>
      </c>
      <c r="I98" s="73">
        <v>15.0625</v>
      </c>
      <c r="J98" s="74"/>
      <c r="K98" s="68"/>
      <c r="L98" s="68">
        <v>28</v>
      </c>
      <c r="M98" s="69" t="s">
        <v>421</v>
      </c>
      <c r="N98" s="70">
        <v>13.875</v>
      </c>
      <c r="O98" s="74"/>
      <c r="P98" s="68"/>
      <c r="Q98" s="68">
        <v>8</v>
      </c>
      <c r="R98" s="69" t="s">
        <v>409</v>
      </c>
      <c r="S98" s="73">
        <v>5.9375</v>
      </c>
      <c r="T98" s="79"/>
      <c r="U98" s="68"/>
      <c r="V98" s="68"/>
      <c r="W98" s="69"/>
      <c r="X98" s="73"/>
    </row>
    <row r="99" spans="1:24" ht="19.5" customHeight="1" x14ac:dyDescent="0.25">
      <c r="A99" s="68"/>
      <c r="B99" s="68">
        <v>10</v>
      </c>
      <c r="C99" s="69" t="s">
        <v>411</v>
      </c>
      <c r="D99" s="73">
        <v>10.75</v>
      </c>
      <c r="E99" s="74"/>
      <c r="F99" s="68"/>
      <c r="G99" s="68">
        <v>9</v>
      </c>
      <c r="H99" s="69" t="s">
        <v>416</v>
      </c>
      <c r="I99" s="73">
        <v>14.625</v>
      </c>
      <c r="J99" s="74"/>
      <c r="K99" s="68" t="s">
        <v>412</v>
      </c>
      <c r="L99" s="68">
        <v>20</v>
      </c>
      <c r="M99" s="69" t="s">
        <v>409</v>
      </c>
      <c r="N99" s="73">
        <v>13.375</v>
      </c>
      <c r="O99" s="74">
        <f>AVERAGE(N97:N103)</f>
        <v>12.517857142857142</v>
      </c>
      <c r="P99" s="68"/>
      <c r="Q99" s="68">
        <v>6</v>
      </c>
      <c r="R99" s="69" t="s">
        <v>418</v>
      </c>
      <c r="S99" s="73">
        <v>5.6875</v>
      </c>
      <c r="T99" s="79"/>
      <c r="U99" s="68"/>
      <c r="V99" s="68"/>
      <c r="W99" s="69"/>
      <c r="X99" s="73"/>
    </row>
    <row r="100" spans="1:24" ht="19.5" customHeight="1" x14ac:dyDescent="0.25">
      <c r="A100" s="68"/>
      <c r="B100" s="68">
        <v>17</v>
      </c>
      <c r="C100" s="69" t="s">
        <v>411</v>
      </c>
      <c r="D100" s="73">
        <v>10.5</v>
      </c>
      <c r="E100" s="74"/>
      <c r="F100" s="68"/>
      <c r="G100" s="68">
        <v>25</v>
      </c>
      <c r="H100" s="78" t="s">
        <v>416</v>
      </c>
      <c r="I100" s="73">
        <v>14.5625</v>
      </c>
      <c r="J100" s="74">
        <f>AVERAGE(I93:I101)</f>
        <v>14.159722222222221</v>
      </c>
      <c r="K100" s="68"/>
      <c r="L100" s="68">
        <v>28</v>
      </c>
      <c r="M100" s="69" t="s">
        <v>409</v>
      </c>
      <c r="N100" s="73">
        <v>12.875</v>
      </c>
      <c r="O100" s="74"/>
      <c r="P100" s="68" t="s">
        <v>412</v>
      </c>
      <c r="Q100" s="68">
        <v>30</v>
      </c>
      <c r="R100" s="69" t="s">
        <v>419</v>
      </c>
      <c r="S100" s="73">
        <v>5.9375</v>
      </c>
      <c r="T100" s="79"/>
      <c r="U100" s="68"/>
      <c r="V100" s="68"/>
      <c r="W100" s="69"/>
      <c r="X100" s="74"/>
    </row>
    <row r="101" spans="1:24" ht="19.5" customHeight="1" x14ac:dyDescent="0.25">
      <c r="A101" s="68"/>
      <c r="B101" s="68">
        <v>10</v>
      </c>
      <c r="C101" s="69" t="s">
        <v>409</v>
      </c>
      <c r="D101" s="73">
        <v>10.25</v>
      </c>
      <c r="E101" s="74"/>
      <c r="F101" s="68"/>
      <c r="G101" s="68">
        <v>4</v>
      </c>
      <c r="H101" s="78" t="s">
        <v>420</v>
      </c>
      <c r="I101" s="73">
        <v>14.375</v>
      </c>
      <c r="J101" s="74"/>
      <c r="K101" s="68"/>
      <c r="L101" s="68">
        <v>19</v>
      </c>
      <c r="M101" s="69" t="s">
        <v>410</v>
      </c>
      <c r="N101" s="73">
        <v>12.375</v>
      </c>
      <c r="O101" s="74"/>
      <c r="P101" s="68"/>
      <c r="Q101" s="68"/>
      <c r="R101" s="69"/>
      <c r="S101" s="74"/>
      <c r="T101" s="79"/>
      <c r="U101" s="67"/>
      <c r="V101"/>
      <c r="W101"/>
      <c r="X101"/>
    </row>
    <row r="102" spans="1:24" ht="19.5" customHeight="1" x14ac:dyDescent="0.25">
      <c r="A102" s="68"/>
      <c r="B102" s="68">
        <v>24</v>
      </c>
      <c r="C102" s="69" t="s">
        <v>409</v>
      </c>
      <c r="D102" s="73">
        <v>10</v>
      </c>
      <c r="E102" s="74"/>
      <c r="F102" s="68"/>
      <c r="J102" s="74"/>
      <c r="K102" s="68"/>
      <c r="L102" s="68">
        <v>11</v>
      </c>
      <c r="M102" s="69" t="s">
        <v>414</v>
      </c>
      <c r="N102" s="73">
        <v>11.875</v>
      </c>
      <c r="O102" s="74"/>
      <c r="P102" s="67" t="s">
        <v>427</v>
      </c>
      <c r="Q102"/>
      <c r="R102"/>
      <c r="S102"/>
      <c r="T102" s="79"/>
      <c r="U102" s="68"/>
      <c r="V102" s="68"/>
      <c r="W102" s="78"/>
      <c r="X102" s="73"/>
    </row>
    <row r="103" spans="1:24" ht="19.5" customHeight="1" x14ac:dyDescent="0.25">
      <c r="A103" s="68"/>
      <c r="B103" s="68">
        <v>21</v>
      </c>
      <c r="C103" s="69" t="s">
        <v>410</v>
      </c>
      <c r="D103" s="73">
        <v>9.75</v>
      </c>
      <c r="E103" s="74">
        <f>AVERAGE(D97:D109)</f>
        <v>10.846153846153847</v>
      </c>
      <c r="F103" s="68"/>
      <c r="J103" s="74"/>
      <c r="K103" s="68"/>
      <c r="L103" s="68">
        <v>26</v>
      </c>
      <c r="M103" s="69" t="s">
        <v>414</v>
      </c>
      <c r="N103" s="73">
        <v>11.375</v>
      </c>
      <c r="O103" s="74"/>
      <c r="P103" s="68">
        <v>1997</v>
      </c>
      <c r="Q103" s="68">
        <v>6</v>
      </c>
      <c r="R103" s="78" t="s">
        <v>413</v>
      </c>
      <c r="S103" s="73">
        <v>6.25</v>
      </c>
      <c r="T103" s="79">
        <f>AVERAGE(S100:S107)</f>
        <v>6.614583333333333</v>
      </c>
      <c r="U103" s="68"/>
      <c r="V103" s="68"/>
      <c r="W103" s="78"/>
      <c r="X103" s="73"/>
    </row>
    <row r="104" spans="1:24" ht="19.5" customHeight="1" x14ac:dyDescent="0.25">
      <c r="A104" s="68"/>
      <c r="B104" s="68">
        <v>5</v>
      </c>
      <c r="C104" s="69" t="s">
        <v>413</v>
      </c>
      <c r="D104" s="73">
        <v>10</v>
      </c>
      <c r="E104" s="74"/>
      <c r="F104" s="68" t="s">
        <v>412</v>
      </c>
      <c r="G104" s="68"/>
      <c r="H104" s="69" t="s">
        <v>412</v>
      </c>
      <c r="I104" s="73" t="s">
        <v>412</v>
      </c>
      <c r="J104" s="74"/>
      <c r="K104" s="68"/>
      <c r="L104" s="68"/>
      <c r="M104" s="69"/>
      <c r="N104" s="73"/>
      <c r="O104" s="74"/>
      <c r="P104" s="68"/>
      <c r="Q104" s="68">
        <v>6</v>
      </c>
      <c r="R104" s="78" t="s">
        <v>418</v>
      </c>
      <c r="S104" s="73">
        <v>6.5</v>
      </c>
      <c r="T104" s="79"/>
      <c r="U104" s="68"/>
      <c r="V104" s="68"/>
      <c r="W104" s="69"/>
      <c r="X104" s="73"/>
    </row>
    <row r="105" spans="1:24" ht="19.5" customHeight="1" x14ac:dyDescent="0.25">
      <c r="A105" s="68"/>
      <c r="B105" s="68">
        <v>28</v>
      </c>
      <c r="C105" s="69" t="s">
        <v>414</v>
      </c>
      <c r="D105" s="73">
        <v>11</v>
      </c>
      <c r="E105" s="74"/>
      <c r="F105" s="68">
        <v>1982</v>
      </c>
      <c r="G105" s="68">
        <v>18</v>
      </c>
      <c r="H105" s="69" t="s">
        <v>421</v>
      </c>
      <c r="I105" s="70">
        <v>14.3125</v>
      </c>
      <c r="J105" s="74"/>
      <c r="K105" s="68">
        <v>1986</v>
      </c>
      <c r="L105" s="68">
        <v>15</v>
      </c>
      <c r="M105" s="69" t="s">
        <v>421</v>
      </c>
      <c r="N105" s="73">
        <v>12.375</v>
      </c>
      <c r="O105" s="74"/>
      <c r="P105" s="68"/>
      <c r="Q105" s="68">
        <v>10</v>
      </c>
      <c r="R105" s="69" t="s">
        <v>414</v>
      </c>
      <c r="S105" s="73">
        <v>6.75</v>
      </c>
      <c r="T105" s="79"/>
      <c r="U105" s="68"/>
      <c r="V105" s="68"/>
      <c r="W105" s="69"/>
      <c r="X105" s="73"/>
    </row>
    <row r="106" spans="1:24" ht="19.5" customHeight="1" x14ac:dyDescent="0.25">
      <c r="A106" s="68"/>
      <c r="B106" s="68">
        <v>6</v>
      </c>
      <c r="C106" s="69" t="s">
        <v>419</v>
      </c>
      <c r="D106" s="73">
        <v>12</v>
      </c>
      <c r="E106" s="74"/>
      <c r="F106" s="68"/>
      <c r="G106" s="68">
        <v>19</v>
      </c>
      <c r="H106" s="69" t="s">
        <v>421</v>
      </c>
      <c r="I106" s="73">
        <v>14.25</v>
      </c>
      <c r="J106" s="74"/>
      <c r="K106" s="68"/>
      <c r="L106" s="68">
        <v>19</v>
      </c>
      <c r="M106" s="69" t="s">
        <v>409</v>
      </c>
      <c r="N106" s="73">
        <v>11.375</v>
      </c>
      <c r="O106" s="74"/>
      <c r="P106" s="68"/>
      <c r="Q106" s="68">
        <v>7</v>
      </c>
      <c r="R106" s="69" t="s">
        <v>415</v>
      </c>
      <c r="S106" s="73">
        <v>7</v>
      </c>
      <c r="T106" s="79"/>
      <c r="U106" s="68"/>
      <c r="V106" s="68"/>
      <c r="W106" s="69"/>
      <c r="X106" s="73"/>
    </row>
    <row r="107" spans="1:24" ht="19.5" customHeight="1" x14ac:dyDescent="0.25">
      <c r="A107" s="68"/>
      <c r="B107" s="68">
        <v>17</v>
      </c>
      <c r="C107" s="69" t="s">
        <v>416</v>
      </c>
      <c r="D107" s="73">
        <v>11.75</v>
      </c>
      <c r="E107" s="74"/>
      <c r="F107" s="68"/>
      <c r="G107" s="68">
        <v>20</v>
      </c>
      <c r="H107" s="69" t="s">
        <v>421</v>
      </c>
      <c r="I107" s="73">
        <v>14.125</v>
      </c>
      <c r="J107" s="74"/>
      <c r="K107" s="68"/>
      <c r="L107" s="68">
        <v>11</v>
      </c>
      <c r="M107" s="69" t="s">
        <v>410</v>
      </c>
      <c r="N107" s="73">
        <v>10.875</v>
      </c>
      <c r="O107" s="74"/>
      <c r="P107" s="68"/>
      <c r="Q107" s="68">
        <v>6</v>
      </c>
      <c r="R107" s="69" t="s">
        <v>416</v>
      </c>
      <c r="S107" s="73">
        <v>7.25</v>
      </c>
      <c r="T107" s="79"/>
      <c r="U107" s="68"/>
      <c r="V107" s="68"/>
      <c r="W107" s="69"/>
      <c r="X107" s="73"/>
    </row>
    <row r="108" spans="1:24" ht="19.5" customHeight="1" x14ac:dyDescent="0.25">
      <c r="A108" s="68"/>
      <c r="B108" s="68">
        <v>1</v>
      </c>
      <c r="C108" s="78" t="s">
        <v>420</v>
      </c>
      <c r="D108" s="73">
        <v>11.5</v>
      </c>
      <c r="E108" s="74"/>
      <c r="F108" s="68"/>
      <c r="G108" s="68">
        <v>21</v>
      </c>
      <c r="H108" s="69" t="s">
        <v>421</v>
      </c>
      <c r="I108" s="73">
        <v>14</v>
      </c>
      <c r="J108" s="74"/>
      <c r="K108" s="68"/>
      <c r="L108" s="68">
        <v>18</v>
      </c>
      <c r="M108" s="78" t="s">
        <v>410</v>
      </c>
      <c r="N108" s="73">
        <v>10.375</v>
      </c>
      <c r="O108" s="74">
        <f>AVERAGE(N105:N110)</f>
        <v>10.958333333333334</v>
      </c>
      <c r="P108" s="68"/>
      <c r="Q108" s="68"/>
      <c r="R108" s="69"/>
      <c r="S108" s="73"/>
      <c r="T108" s="79"/>
      <c r="U108" s="84"/>
      <c r="V108" s="84"/>
      <c r="W108" s="85"/>
      <c r="X108" s="86"/>
    </row>
    <row r="109" spans="1:24" ht="19.5" customHeight="1" x14ac:dyDescent="0.25">
      <c r="A109" s="68"/>
      <c r="B109" s="68">
        <v>29</v>
      </c>
      <c r="C109" s="78" t="s">
        <v>420</v>
      </c>
      <c r="D109" s="73">
        <v>11.25</v>
      </c>
      <c r="E109" s="74"/>
      <c r="F109" s="68"/>
      <c r="G109" s="68">
        <v>22</v>
      </c>
      <c r="H109" s="69" t="s">
        <v>421</v>
      </c>
      <c r="I109" s="73">
        <v>13.875</v>
      </c>
      <c r="J109" s="74"/>
      <c r="K109" s="68"/>
      <c r="L109" s="68">
        <v>23</v>
      </c>
      <c r="M109" s="78" t="s">
        <v>413</v>
      </c>
      <c r="N109" s="73">
        <v>9.875</v>
      </c>
      <c r="O109" s="74"/>
      <c r="P109" s="84">
        <v>1998</v>
      </c>
      <c r="Q109" s="84">
        <v>4</v>
      </c>
      <c r="R109" s="85" t="s">
        <v>418</v>
      </c>
      <c r="S109" s="86">
        <v>7.5</v>
      </c>
      <c r="T109" s="79">
        <f>AVERAGE(S107:S112)</f>
        <v>7</v>
      </c>
      <c r="U109" s="84"/>
      <c r="V109" s="84"/>
      <c r="W109" s="85"/>
      <c r="X109" s="86"/>
    </row>
    <row r="110" spans="1:24" ht="19.5" customHeight="1" x14ac:dyDescent="0.25">
      <c r="A110" s="68"/>
      <c r="B110" s="68"/>
      <c r="C110" s="69"/>
      <c r="D110" s="73"/>
      <c r="E110" s="74"/>
      <c r="F110" s="68"/>
      <c r="G110" s="68">
        <v>22</v>
      </c>
      <c r="H110" s="69" t="s">
        <v>411</v>
      </c>
      <c r="I110" s="73">
        <v>13.8125</v>
      </c>
      <c r="J110" s="74"/>
      <c r="K110" s="68"/>
      <c r="L110" s="68">
        <v>15</v>
      </c>
      <c r="M110" s="69" t="s">
        <v>419</v>
      </c>
      <c r="N110" s="73">
        <v>10.875</v>
      </c>
      <c r="O110" s="74"/>
      <c r="P110" s="84"/>
      <c r="Q110" s="84">
        <v>8</v>
      </c>
      <c r="R110" s="85" t="s">
        <v>419</v>
      </c>
      <c r="S110" s="86">
        <v>7.25</v>
      </c>
      <c r="T110" s="79"/>
      <c r="U110" s="84"/>
      <c r="V110" s="84"/>
      <c r="W110" s="85"/>
      <c r="X110" s="86"/>
    </row>
    <row r="111" spans="1:24" ht="19.5" customHeight="1" x14ac:dyDescent="0.25">
      <c r="A111" s="68" t="s">
        <v>108</v>
      </c>
      <c r="B111" s="68">
        <v>5</v>
      </c>
      <c r="C111" s="69" t="s">
        <v>421</v>
      </c>
      <c r="D111" s="70">
        <v>11</v>
      </c>
      <c r="E111" s="71"/>
      <c r="F111" s="68"/>
      <c r="G111" s="68">
        <v>25</v>
      </c>
      <c r="H111" s="69" t="s">
        <v>411</v>
      </c>
      <c r="I111" s="73">
        <v>13.625</v>
      </c>
      <c r="J111" s="71"/>
      <c r="K111" s="68"/>
      <c r="L111" s="68"/>
      <c r="M111" s="69"/>
      <c r="N111" s="74"/>
      <c r="O111" s="71"/>
      <c r="P111" s="84"/>
      <c r="Q111" s="84">
        <v>5</v>
      </c>
      <c r="R111" s="85" t="s">
        <v>416</v>
      </c>
      <c r="S111" s="86">
        <v>6.75</v>
      </c>
      <c r="T111" s="79"/>
      <c r="U111" s="87"/>
      <c r="V111" s="87"/>
      <c r="W111" s="69"/>
      <c r="X111" s="73"/>
    </row>
    <row r="112" spans="1:24" ht="19.5" customHeight="1" x14ac:dyDescent="0.25">
      <c r="A112" s="68"/>
      <c r="B112" s="68">
        <v>19</v>
      </c>
      <c r="C112" s="69" t="s">
        <v>421</v>
      </c>
      <c r="D112" s="73">
        <v>10.75</v>
      </c>
      <c r="E112" s="74"/>
      <c r="F112" s="68"/>
      <c r="G112" s="68">
        <v>10</v>
      </c>
      <c r="H112" s="69" t="s">
        <v>409</v>
      </c>
      <c r="I112" s="73">
        <v>13.25</v>
      </c>
      <c r="J112" s="74"/>
      <c r="K112" s="68">
        <v>1987</v>
      </c>
      <c r="L112" s="68">
        <v>9</v>
      </c>
      <c r="M112" s="69" t="s">
        <v>409</v>
      </c>
      <c r="N112" s="70">
        <v>10.375</v>
      </c>
      <c r="O112" s="74"/>
      <c r="P112" s="87"/>
      <c r="Q112" s="87">
        <v>10</v>
      </c>
      <c r="R112" s="69" t="s">
        <v>420</v>
      </c>
      <c r="S112" s="73">
        <v>6.25</v>
      </c>
      <c r="T112" s="79"/>
      <c r="U112" s="84"/>
      <c r="V112" s="84"/>
      <c r="W112" s="85"/>
      <c r="X112" s="86"/>
    </row>
    <row r="113" spans="1:24" ht="19.5" customHeight="1" x14ac:dyDescent="0.25">
      <c r="A113" s="68"/>
      <c r="B113" s="68">
        <v>26</v>
      </c>
      <c r="C113" s="69" t="s">
        <v>421</v>
      </c>
      <c r="D113" s="73">
        <v>10.5</v>
      </c>
      <c r="E113" s="74"/>
      <c r="F113" s="68"/>
      <c r="G113" s="68">
        <v>16</v>
      </c>
      <c r="H113" s="69" t="s">
        <v>410</v>
      </c>
      <c r="I113" s="73">
        <v>13.125</v>
      </c>
      <c r="J113" s="74"/>
      <c r="K113" s="68"/>
      <c r="L113" s="68">
        <v>18</v>
      </c>
      <c r="M113" s="69" t="s">
        <v>409</v>
      </c>
      <c r="N113" s="73">
        <v>9.875</v>
      </c>
      <c r="O113" s="74"/>
      <c r="P113" s="84"/>
      <c r="Q113" s="84"/>
      <c r="R113" s="85"/>
      <c r="S113" s="86"/>
      <c r="T113" s="79"/>
      <c r="U113" s="87"/>
      <c r="V113" s="87"/>
      <c r="W113" s="69"/>
      <c r="X113" s="73"/>
    </row>
    <row r="114" spans="1:24" ht="19.5" customHeight="1" x14ac:dyDescent="0.25">
      <c r="A114" s="68"/>
      <c r="B114" s="68">
        <v>2</v>
      </c>
      <c r="C114" s="69" t="s">
        <v>411</v>
      </c>
      <c r="D114" s="73">
        <v>10</v>
      </c>
      <c r="E114" s="74"/>
      <c r="F114" s="68"/>
      <c r="G114" s="68">
        <v>19</v>
      </c>
      <c r="H114" s="69" t="s">
        <v>410</v>
      </c>
      <c r="I114" s="73">
        <v>13</v>
      </c>
      <c r="J114" s="74"/>
      <c r="K114" s="68"/>
      <c r="L114" s="68">
        <v>28</v>
      </c>
      <c r="M114" s="69" t="s">
        <v>410</v>
      </c>
      <c r="N114" s="73">
        <v>9.375</v>
      </c>
      <c r="O114" s="74"/>
      <c r="P114" s="87">
        <v>1999</v>
      </c>
      <c r="Q114" s="87">
        <v>7</v>
      </c>
      <c r="R114" s="69" t="s">
        <v>421</v>
      </c>
      <c r="S114" s="73">
        <v>6</v>
      </c>
      <c r="T114" s="79">
        <f>AVERAGE(S114:S119)</f>
        <v>5.416666666666667</v>
      </c>
      <c r="U114" s="87"/>
      <c r="V114" s="75"/>
      <c r="W114" s="76"/>
      <c r="X114" s="77"/>
    </row>
    <row r="115" spans="1:24" ht="19.5" customHeight="1" x14ac:dyDescent="0.25">
      <c r="A115" s="68"/>
      <c r="B115" s="68">
        <v>9</v>
      </c>
      <c r="C115" s="69" t="s">
        <v>411</v>
      </c>
      <c r="D115" s="73">
        <v>9.5</v>
      </c>
      <c r="E115" s="74"/>
      <c r="F115" s="68" t="s">
        <v>412</v>
      </c>
      <c r="G115" s="68">
        <v>20</v>
      </c>
      <c r="H115" s="78" t="s">
        <v>410</v>
      </c>
      <c r="I115" s="73">
        <v>13.125</v>
      </c>
      <c r="J115" s="74"/>
      <c r="K115" s="88"/>
      <c r="L115" s="88">
        <v>8</v>
      </c>
      <c r="M115" s="85" t="s">
        <v>413</v>
      </c>
      <c r="N115" s="89">
        <v>8.875</v>
      </c>
      <c r="O115" s="74">
        <f>AVERAGE(N110:N119)</f>
        <v>9.5416666666666661</v>
      </c>
      <c r="P115" s="87"/>
      <c r="Q115" s="75">
        <v>4</v>
      </c>
      <c r="R115" s="76" t="s">
        <v>411</v>
      </c>
      <c r="S115" s="77">
        <v>5.5</v>
      </c>
      <c r="T115" s="79"/>
      <c r="U115" s="87"/>
      <c r="V115" s="75"/>
      <c r="W115" s="76"/>
      <c r="X115" s="77"/>
    </row>
    <row r="116" spans="1:24" ht="19.5" customHeight="1" x14ac:dyDescent="0.25">
      <c r="A116" s="68"/>
      <c r="B116" s="68">
        <v>1</v>
      </c>
      <c r="C116" s="69" t="s">
        <v>409</v>
      </c>
      <c r="D116" s="73">
        <v>9.25</v>
      </c>
      <c r="E116" s="74">
        <f>AVERAGE(D111:D124)</f>
        <v>11.678571428571429</v>
      </c>
      <c r="F116" s="68"/>
      <c r="G116" s="68">
        <v>8</v>
      </c>
      <c r="H116" s="78" t="s">
        <v>418</v>
      </c>
      <c r="I116" s="73">
        <v>12.625</v>
      </c>
      <c r="J116" s="74"/>
      <c r="K116" s="68"/>
      <c r="L116" s="68">
        <v>6</v>
      </c>
      <c r="M116" s="69" t="s">
        <v>415</v>
      </c>
      <c r="N116" s="73">
        <v>9.875</v>
      </c>
      <c r="O116" s="74"/>
      <c r="P116" s="87"/>
      <c r="Q116" s="75">
        <v>8</v>
      </c>
      <c r="R116" s="76" t="s">
        <v>410</v>
      </c>
      <c r="S116" s="77">
        <v>5.25</v>
      </c>
      <c r="T116" s="79"/>
      <c r="U116" s="87"/>
      <c r="V116" s="84"/>
      <c r="W116" s="76"/>
      <c r="X116" s="77"/>
    </row>
    <row r="117" spans="1:24" ht="9" customHeight="1" x14ac:dyDescent="0.25">
      <c r="A117" s="68"/>
      <c r="B117" s="68">
        <v>8</v>
      </c>
      <c r="C117" s="69" t="s">
        <v>409</v>
      </c>
      <c r="D117" s="73">
        <v>9</v>
      </c>
      <c r="E117" s="74"/>
      <c r="F117" s="68"/>
      <c r="G117" s="68">
        <v>9</v>
      </c>
      <c r="H117" s="69" t="s">
        <v>414</v>
      </c>
      <c r="I117" s="73">
        <v>12.5</v>
      </c>
      <c r="J117" s="74"/>
      <c r="K117" s="68"/>
      <c r="L117" s="68">
        <v>23</v>
      </c>
      <c r="M117" s="69" t="s">
        <v>419</v>
      </c>
      <c r="N117" s="73">
        <v>9.375</v>
      </c>
      <c r="O117" s="74"/>
      <c r="P117" s="87"/>
      <c r="Q117" s="84">
        <v>10</v>
      </c>
      <c r="R117" s="76" t="s">
        <v>418</v>
      </c>
      <c r="S117" s="77">
        <v>5</v>
      </c>
      <c r="T117" s="79"/>
      <c r="U117" s="90"/>
      <c r="V117" s="84"/>
      <c r="W117" s="76"/>
      <c r="X117" s="77"/>
    </row>
    <row r="118" spans="1:24" ht="9" customHeight="1" x14ac:dyDescent="0.25">
      <c r="A118" s="68"/>
      <c r="B118" s="68">
        <v>26</v>
      </c>
      <c r="C118" s="69" t="s">
        <v>410</v>
      </c>
      <c r="D118" s="73">
        <v>10.5</v>
      </c>
      <c r="E118" s="74"/>
      <c r="F118" s="68"/>
      <c r="G118" s="68">
        <v>12</v>
      </c>
      <c r="H118" s="69" t="s">
        <v>414</v>
      </c>
      <c r="I118" s="73">
        <v>12.25</v>
      </c>
      <c r="J118" s="74"/>
      <c r="K118" s="68"/>
      <c r="L118" s="88">
        <v>4</v>
      </c>
      <c r="M118" s="91" t="s">
        <v>416</v>
      </c>
      <c r="N118" s="89">
        <v>8.875</v>
      </c>
      <c r="O118" s="74"/>
      <c r="P118" s="90"/>
      <c r="Q118" s="84">
        <v>8</v>
      </c>
      <c r="R118" s="76" t="s">
        <v>417</v>
      </c>
      <c r="S118" s="77">
        <v>5.25</v>
      </c>
      <c r="T118" s="79"/>
      <c r="V118" s="84"/>
      <c r="W118" s="76"/>
      <c r="X118" s="77"/>
    </row>
    <row r="119" spans="1:24" ht="9" customHeight="1" x14ac:dyDescent="0.25">
      <c r="A119" s="68" t="s">
        <v>412</v>
      </c>
      <c r="B119" s="68">
        <v>24</v>
      </c>
      <c r="C119" s="69" t="s">
        <v>413</v>
      </c>
      <c r="D119" s="73">
        <v>11.5</v>
      </c>
      <c r="E119" s="74"/>
      <c r="F119" s="68"/>
      <c r="G119" s="68">
        <v>13</v>
      </c>
      <c r="H119" s="69" t="s">
        <v>414</v>
      </c>
      <c r="I119" s="70">
        <v>12.125</v>
      </c>
      <c r="J119" s="74"/>
      <c r="K119" s="68"/>
      <c r="L119" s="68">
        <v>3</v>
      </c>
      <c r="M119" s="69" t="s">
        <v>420</v>
      </c>
      <c r="N119" s="73">
        <v>8.375</v>
      </c>
      <c r="O119" s="74"/>
      <c r="Q119" s="84">
        <v>4</v>
      </c>
      <c r="R119" s="76" t="s">
        <v>416</v>
      </c>
      <c r="S119" s="77">
        <v>5.5</v>
      </c>
      <c r="T119" s="79"/>
    </row>
    <row r="120" spans="1:24" ht="9" customHeight="1" x14ac:dyDescent="0.25">
      <c r="A120" s="68"/>
      <c r="B120" s="68">
        <v>13</v>
      </c>
      <c r="C120" s="69" t="s">
        <v>417</v>
      </c>
      <c r="D120" s="73">
        <v>13</v>
      </c>
      <c r="E120" s="74"/>
      <c r="F120" s="68"/>
      <c r="G120" s="68">
        <v>21</v>
      </c>
      <c r="H120" s="69" t="s">
        <v>414</v>
      </c>
      <c r="I120" s="73">
        <v>12.0625</v>
      </c>
      <c r="J120" s="74"/>
      <c r="K120" s="68"/>
      <c r="L120" s="68"/>
      <c r="M120" s="78"/>
      <c r="N120" s="70"/>
      <c r="O120" s="74"/>
      <c r="T120" s="79"/>
      <c r="U120" s="92"/>
      <c r="V120" s="92"/>
      <c r="W120" s="93"/>
      <c r="X120" s="94"/>
    </row>
    <row r="121" spans="1:24" ht="14.25" customHeight="1" x14ac:dyDescent="0.25">
      <c r="A121" s="68"/>
      <c r="B121" s="68">
        <v>7</v>
      </c>
      <c r="C121" s="78" t="s">
        <v>419</v>
      </c>
      <c r="D121" s="73">
        <v>15</v>
      </c>
      <c r="E121" s="74"/>
      <c r="F121" s="68"/>
      <c r="G121" s="68">
        <v>26</v>
      </c>
      <c r="H121" s="69" t="s">
        <v>414</v>
      </c>
      <c r="I121" s="73">
        <v>11.9375</v>
      </c>
      <c r="J121" s="74"/>
      <c r="K121" s="68">
        <v>1988</v>
      </c>
      <c r="L121" s="68">
        <v>1</v>
      </c>
      <c r="M121" s="78" t="s">
        <v>411</v>
      </c>
      <c r="N121" s="70">
        <v>8.875</v>
      </c>
      <c r="O121" s="74"/>
      <c r="P121" s="92">
        <v>2000</v>
      </c>
      <c r="Q121" s="92">
        <v>13</v>
      </c>
      <c r="R121" s="93" t="s">
        <v>421</v>
      </c>
      <c r="S121" s="94">
        <v>5.75</v>
      </c>
      <c r="T121" s="79">
        <f>+((S121*1)+(S122*11))/12</f>
        <v>5.979166666666667</v>
      </c>
      <c r="V121" s="92"/>
      <c r="W121" s="93"/>
      <c r="X121" s="94"/>
    </row>
    <row r="122" spans="1:24" ht="9" customHeight="1" x14ac:dyDescent="0.25">
      <c r="A122" s="68"/>
      <c r="B122" s="68">
        <v>22</v>
      </c>
      <c r="C122" s="78" t="s">
        <v>416</v>
      </c>
      <c r="D122" s="73">
        <v>14.75</v>
      </c>
      <c r="E122" s="74"/>
      <c r="G122" s="68">
        <v>28</v>
      </c>
      <c r="H122" s="69" t="s">
        <v>414</v>
      </c>
      <c r="I122" s="70">
        <v>11.8125</v>
      </c>
      <c r="J122" s="74"/>
      <c r="K122" s="68"/>
      <c r="L122" s="68">
        <v>17</v>
      </c>
      <c r="M122" s="78" t="s">
        <v>409</v>
      </c>
      <c r="N122" s="73">
        <v>8.375</v>
      </c>
      <c r="O122" s="74"/>
      <c r="Q122" s="92">
        <v>10</v>
      </c>
      <c r="R122" s="93" t="s">
        <v>411</v>
      </c>
      <c r="S122" s="94">
        <v>6</v>
      </c>
      <c r="T122" s="79"/>
    </row>
    <row r="123" spans="1:24" ht="9" customHeight="1" x14ac:dyDescent="0.25">
      <c r="A123" s="68"/>
      <c r="B123" s="68">
        <v>20</v>
      </c>
      <c r="C123" s="69" t="s">
        <v>420</v>
      </c>
      <c r="D123" s="73">
        <v>14.5</v>
      </c>
      <c r="E123" s="74"/>
      <c r="G123" s="68">
        <v>29</v>
      </c>
      <c r="H123" s="69" t="s">
        <v>414</v>
      </c>
      <c r="I123" s="73">
        <v>11.75</v>
      </c>
      <c r="J123" s="74"/>
      <c r="K123" s="68"/>
      <c r="L123" s="68">
        <v>8</v>
      </c>
      <c r="M123" s="78" t="s">
        <v>410</v>
      </c>
      <c r="N123" s="73">
        <v>7.875</v>
      </c>
      <c r="O123" s="74"/>
      <c r="T123" s="79"/>
      <c r="U123" s="92"/>
      <c r="V123" s="92"/>
      <c r="W123" s="93"/>
      <c r="X123" s="94"/>
    </row>
    <row r="124" spans="1:24" ht="9" customHeight="1" x14ac:dyDescent="0.25">
      <c r="A124" s="68"/>
      <c r="B124" s="68">
        <v>29</v>
      </c>
      <c r="C124" s="69" t="s">
        <v>420</v>
      </c>
      <c r="D124" s="73">
        <v>14.25</v>
      </c>
      <c r="E124" s="74"/>
      <c r="G124" s="68">
        <v>30</v>
      </c>
      <c r="H124" s="69" t="s">
        <v>414</v>
      </c>
      <c r="I124" s="73">
        <v>11.625</v>
      </c>
      <c r="J124" s="74"/>
      <c r="K124" s="68"/>
      <c r="L124" s="68">
        <v>17</v>
      </c>
      <c r="M124" s="69" t="s">
        <v>413</v>
      </c>
      <c r="N124" s="73">
        <v>7.375</v>
      </c>
      <c r="O124" s="74"/>
      <c r="P124" s="92">
        <v>2001</v>
      </c>
      <c r="Q124" s="92">
        <v>8</v>
      </c>
      <c r="R124" s="93" t="s">
        <v>411</v>
      </c>
      <c r="S124" s="94">
        <v>5.75</v>
      </c>
      <c r="T124" s="79">
        <f>AVERAGE(S124:S130)</f>
        <v>4.9642857142857144</v>
      </c>
      <c r="U124" s="92"/>
      <c r="V124" s="92"/>
      <c r="W124" s="93"/>
      <c r="X124" s="94"/>
    </row>
    <row r="125" spans="1:24" ht="9" customHeight="1" x14ac:dyDescent="0.25">
      <c r="A125" s="68"/>
      <c r="B125" s="68"/>
      <c r="C125" s="69"/>
      <c r="D125" s="74"/>
      <c r="E125" s="74"/>
      <c r="G125" s="68">
        <v>2</v>
      </c>
      <c r="H125" s="78" t="s">
        <v>415</v>
      </c>
      <c r="I125" s="70">
        <v>11.5625</v>
      </c>
      <c r="J125" s="74"/>
      <c r="K125" s="68"/>
      <c r="L125" s="68">
        <v>3</v>
      </c>
      <c r="M125" s="69" t="s">
        <v>418</v>
      </c>
      <c r="N125" s="73">
        <v>7.875</v>
      </c>
      <c r="O125" s="74"/>
      <c r="P125" s="92"/>
      <c r="Q125" s="92">
        <v>5</v>
      </c>
      <c r="R125" s="93" t="s">
        <v>410</v>
      </c>
      <c r="S125" s="94">
        <v>5.5</v>
      </c>
      <c r="T125" s="79"/>
      <c r="V125" s="92"/>
      <c r="W125" s="93"/>
      <c r="X125" s="94"/>
    </row>
    <row r="126" spans="1:24" ht="9" customHeight="1" x14ac:dyDescent="0.25">
      <c r="A126" s="68" t="s">
        <v>109</v>
      </c>
      <c r="B126" s="68">
        <v>10</v>
      </c>
      <c r="C126" s="69" t="s">
        <v>421</v>
      </c>
      <c r="D126" s="70">
        <v>14</v>
      </c>
      <c r="E126" s="74"/>
      <c r="F126" s="68"/>
      <c r="G126" s="68">
        <v>4</v>
      </c>
      <c r="H126" s="69" t="s">
        <v>415</v>
      </c>
      <c r="I126" s="73">
        <v>11.5</v>
      </c>
      <c r="J126" s="74"/>
      <c r="L126" s="68">
        <v>10</v>
      </c>
      <c r="M126" s="69" t="s">
        <v>418</v>
      </c>
      <c r="N126" s="73">
        <v>8.375</v>
      </c>
      <c r="O126" s="74">
        <f>AVERAGE(N121:N132)</f>
        <v>9.4583333333333339</v>
      </c>
      <c r="Q126" s="92">
        <v>10</v>
      </c>
      <c r="R126" s="93" t="s">
        <v>413</v>
      </c>
      <c r="S126" s="94">
        <v>5.25</v>
      </c>
      <c r="T126" s="79"/>
      <c r="V126" s="92"/>
      <c r="W126" s="93"/>
      <c r="X126" s="94"/>
    </row>
    <row r="127" spans="1:24" ht="9.75" customHeight="1" x14ac:dyDescent="0.25">
      <c r="A127" s="68"/>
      <c r="B127" s="68">
        <v>24</v>
      </c>
      <c r="C127" s="69" t="s">
        <v>421</v>
      </c>
      <c r="D127" s="73">
        <v>13.25</v>
      </c>
      <c r="E127" s="74"/>
      <c r="F127" s="68"/>
      <c r="G127" s="68">
        <v>16</v>
      </c>
      <c r="H127" s="78" t="s">
        <v>415</v>
      </c>
      <c r="I127" s="70">
        <v>11.375</v>
      </c>
      <c r="J127" s="74"/>
      <c r="L127" s="68">
        <v>24</v>
      </c>
      <c r="M127" s="69" t="s">
        <v>418</v>
      </c>
      <c r="N127" s="70">
        <v>8.875</v>
      </c>
      <c r="O127" s="74"/>
      <c r="Q127" s="92">
        <v>2</v>
      </c>
      <c r="R127" s="93" t="s">
        <v>415</v>
      </c>
      <c r="S127" s="94">
        <v>5</v>
      </c>
      <c r="T127" s="79"/>
      <c r="V127" s="92"/>
      <c r="W127" s="93"/>
      <c r="X127" s="94"/>
    </row>
    <row r="128" spans="1:24" ht="9" customHeight="1" x14ac:dyDescent="0.25">
      <c r="A128" s="68"/>
      <c r="B128" s="68">
        <v>31</v>
      </c>
      <c r="C128" s="69" t="s">
        <v>421</v>
      </c>
      <c r="D128" s="73">
        <v>12.25</v>
      </c>
      <c r="E128" s="74"/>
      <c r="G128" s="68">
        <v>17</v>
      </c>
      <c r="H128" s="78" t="s">
        <v>415</v>
      </c>
      <c r="I128" s="70">
        <v>11.25</v>
      </c>
      <c r="J128" s="74">
        <f>AVERAGE(I105:I140)</f>
        <v>11.885416666666666</v>
      </c>
      <c r="L128" s="68">
        <v>7</v>
      </c>
      <c r="M128" s="69" t="s">
        <v>414</v>
      </c>
      <c r="N128" s="73">
        <v>9.875</v>
      </c>
      <c r="O128" s="74"/>
      <c r="Q128" s="92">
        <v>18</v>
      </c>
      <c r="R128" s="93" t="s">
        <v>417</v>
      </c>
      <c r="S128" s="94">
        <v>4.75</v>
      </c>
      <c r="T128" s="79"/>
      <c r="V128" s="92"/>
      <c r="W128" s="93"/>
      <c r="X128" s="94"/>
    </row>
    <row r="129" spans="1:24" ht="9" customHeight="1" x14ac:dyDescent="0.25">
      <c r="A129" s="68"/>
      <c r="B129" s="68">
        <v>3</v>
      </c>
      <c r="C129" s="69" t="s">
        <v>411</v>
      </c>
      <c r="D129" s="70">
        <v>12</v>
      </c>
      <c r="E129" s="74"/>
      <c r="G129" s="68">
        <v>24</v>
      </c>
      <c r="H129" s="78" t="s">
        <v>415</v>
      </c>
      <c r="I129" s="73">
        <v>11.125</v>
      </c>
      <c r="J129" s="74"/>
      <c r="L129" s="68">
        <v>21</v>
      </c>
      <c r="M129" s="69" t="s">
        <v>414</v>
      </c>
      <c r="N129" s="73">
        <v>10.375</v>
      </c>
      <c r="O129" s="74"/>
      <c r="Q129" s="92">
        <v>4</v>
      </c>
      <c r="R129" s="93" t="s">
        <v>419</v>
      </c>
      <c r="S129" s="94">
        <v>4.5</v>
      </c>
      <c r="T129" s="79"/>
      <c r="V129" s="92"/>
      <c r="W129" s="93"/>
      <c r="X129" s="94"/>
    </row>
    <row r="130" spans="1:24" ht="9" customHeight="1" x14ac:dyDescent="0.25">
      <c r="A130" s="68"/>
      <c r="B130" s="68">
        <v>10</v>
      </c>
      <c r="C130" s="69" t="s">
        <v>409</v>
      </c>
      <c r="D130" s="73">
        <v>11</v>
      </c>
      <c r="E130" s="74"/>
      <c r="F130" s="68"/>
      <c r="G130" s="68">
        <v>25</v>
      </c>
      <c r="H130" s="78" t="s">
        <v>415</v>
      </c>
      <c r="I130" s="73">
        <v>11</v>
      </c>
      <c r="J130" s="74"/>
      <c r="K130" s="68"/>
      <c r="L130" s="68">
        <v>8</v>
      </c>
      <c r="M130" s="69" t="s">
        <v>415</v>
      </c>
      <c r="N130" s="73">
        <v>10.875</v>
      </c>
      <c r="O130" s="74"/>
      <c r="Q130" s="92">
        <v>8</v>
      </c>
      <c r="R130" s="93" t="s">
        <v>416</v>
      </c>
      <c r="S130" s="94">
        <v>4</v>
      </c>
      <c r="T130" s="79"/>
      <c r="U130" s="38"/>
      <c r="V130" s="38"/>
      <c r="W130" s="38"/>
      <c r="X130" s="38"/>
    </row>
    <row r="131" spans="1:24" ht="9" customHeight="1" x14ac:dyDescent="0.25">
      <c r="A131" s="68"/>
      <c r="B131" s="68">
        <v>21</v>
      </c>
      <c r="C131" s="69" t="s">
        <v>409</v>
      </c>
      <c r="D131" s="73">
        <v>10.5</v>
      </c>
      <c r="E131" s="74"/>
      <c r="F131" s="68"/>
      <c r="G131" s="68">
        <v>26</v>
      </c>
      <c r="H131" s="69" t="s">
        <v>415</v>
      </c>
      <c r="I131" s="73">
        <v>10.875</v>
      </c>
      <c r="J131" s="74"/>
      <c r="K131" s="68"/>
      <c r="L131" s="68">
        <v>25</v>
      </c>
      <c r="M131" s="69" t="s">
        <v>415</v>
      </c>
      <c r="N131" s="73">
        <v>11.875</v>
      </c>
      <c r="O131" s="74"/>
      <c r="T131" s="95"/>
      <c r="U131" s="75"/>
      <c r="V131" s="75"/>
      <c r="W131" s="76"/>
      <c r="X131" s="77"/>
    </row>
    <row r="132" spans="1:24" ht="9" customHeight="1" x14ac:dyDescent="0.25">
      <c r="A132" s="68"/>
      <c r="B132" s="68">
        <v>31</v>
      </c>
      <c r="C132" s="78" t="s">
        <v>409</v>
      </c>
      <c r="D132" s="70">
        <v>9.5</v>
      </c>
      <c r="E132" s="74"/>
      <c r="F132" s="68"/>
      <c r="G132" s="68">
        <v>27</v>
      </c>
      <c r="H132" s="69" t="s">
        <v>415</v>
      </c>
      <c r="I132" s="73">
        <v>10.625</v>
      </c>
      <c r="J132" s="74"/>
      <c r="K132" s="68"/>
      <c r="L132" s="68">
        <v>25</v>
      </c>
      <c r="M132" s="69" t="s">
        <v>416</v>
      </c>
      <c r="N132" s="73">
        <v>12.875</v>
      </c>
      <c r="O132" s="74"/>
      <c r="T132" s="95"/>
      <c r="U132" s="75"/>
      <c r="V132" s="75"/>
      <c r="W132" s="76"/>
      <c r="X132" s="77"/>
    </row>
    <row r="133" spans="1:24" ht="9" customHeight="1" x14ac:dyDescent="0.25">
      <c r="A133" s="68"/>
      <c r="B133" s="68">
        <v>12</v>
      </c>
      <c r="C133" s="69" t="s">
        <v>410</v>
      </c>
      <c r="D133" s="73">
        <v>9.25</v>
      </c>
      <c r="E133" s="74">
        <f>AVERAGE(D126:D144)</f>
        <v>8.9605263157894743</v>
      </c>
      <c r="F133" s="68"/>
      <c r="G133" s="68">
        <v>27</v>
      </c>
      <c r="H133" s="69" t="s">
        <v>417</v>
      </c>
      <c r="I133" s="73">
        <v>10.5</v>
      </c>
      <c r="J133" s="74"/>
      <c r="K133" s="68"/>
      <c r="L133" s="68"/>
      <c r="M133" s="69"/>
      <c r="N133" s="73"/>
      <c r="O133" s="74"/>
      <c r="T133" s="95"/>
      <c r="U133" s="75"/>
      <c r="V133" s="75"/>
      <c r="W133" s="76"/>
      <c r="X133" s="77"/>
    </row>
    <row r="134" spans="1:24" ht="9" customHeight="1" x14ac:dyDescent="0.25">
      <c r="A134" s="68"/>
      <c r="B134" s="68">
        <v>18</v>
      </c>
      <c r="C134" s="78" t="s">
        <v>410</v>
      </c>
      <c r="D134" s="70">
        <v>9</v>
      </c>
      <c r="E134" s="74"/>
      <c r="F134" s="68"/>
      <c r="G134" s="68">
        <v>28</v>
      </c>
      <c r="H134" s="69" t="s">
        <v>417</v>
      </c>
      <c r="I134" s="70">
        <v>10.375</v>
      </c>
      <c r="J134" s="74"/>
      <c r="K134" s="68"/>
      <c r="L134" s="68"/>
      <c r="M134" s="69"/>
      <c r="N134" s="73"/>
      <c r="O134" s="74"/>
      <c r="T134" s="95"/>
      <c r="U134" s="75"/>
      <c r="V134" s="75"/>
      <c r="W134" s="76"/>
      <c r="X134" s="77"/>
    </row>
    <row r="135" spans="1:24" ht="9" customHeight="1" x14ac:dyDescent="0.25">
      <c r="A135" s="68"/>
      <c r="B135" s="68">
        <v>25</v>
      </c>
      <c r="C135" s="78" t="s">
        <v>410</v>
      </c>
      <c r="D135" s="70">
        <v>8.75</v>
      </c>
      <c r="E135" s="74"/>
      <c r="F135" s="68"/>
      <c r="G135" s="68">
        <v>29</v>
      </c>
      <c r="H135" s="69" t="s">
        <v>417</v>
      </c>
      <c r="I135" s="73">
        <v>10.25</v>
      </c>
      <c r="J135" s="74"/>
      <c r="K135" s="68"/>
      <c r="L135" s="68"/>
      <c r="M135" s="69"/>
      <c r="N135" s="73"/>
      <c r="O135" s="74"/>
      <c r="T135" s="95"/>
      <c r="U135" s="75"/>
      <c r="V135" s="75"/>
      <c r="W135" s="76"/>
      <c r="X135" s="77"/>
    </row>
    <row r="136" spans="1:24" ht="9" customHeight="1" x14ac:dyDescent="0.25">
      <c r="A136" s="68"/>
      <c r="B136" s="68">
        <v>2</v>
      </c>
      <c r="C136" s="78" t="s">
        <v>413</v>
      </c>
      <c r="D136" s="73">
        <v>8.25</v>
      </c>
      <c r="E136" s="74"/>
      <c r="F136" s="68"/>
      <c r="G136" s="68">
        <v>30</v>
      </c>
      <c r="H136" s="69" t="s">
        <v>417</v>
      </c>
      <c r="I136" s="73">
        <v>10.125</v>
      </c>
      <c r="J136" s="74"/>
      <c r="K136" s="68"/>
      <c r="L136" s="68"/>
      <c r="M136" s="69"/>
      <c r="N136" s="73"/>
      <c r="O136" s="74"/>
      <c r="T136" s="95"/>
      <c r="U136" s="75"/>
      <c r="V136" s="75"/>
      <c r="W136" s="76"/>
      <c r="X136" s="77"/>
    </row>
    <row r="137" spans="1:24" ht="9" customHeight="1" x14ac:dyDescent="0.25">
      <c r="A137" s="68"/>
      <c r="B137" s="68">
        <v>16</v>
      </c>
      <c r="C137" s="78" t="s">
        <v>413</v>
      </c>
      <c r="D137" s="73">
        <v>8</v>
      </c>
      <c r="E137" s="74"/>
      <c r="F137" s="68"/>
      <c r="G137" s="68">
        <v>12</v>
      </c>
      <c r="H137" s="69" t="s">
        <v>419</v>
      </c>
      <c r="I137" s="73">
        <v>9.625</v>
      </c>
      <c r="J137" s="74"/>
      <c r="K137" s="68"/>
      <c r="L137" s="68"/>
      <c r="M137" s="69"/>
      <c r="N137" s="73"/>
      <c r="O137" s="74"/>
      <c r="T137" s="95"/>
      <c r="U137" s="75"/>
      <c r="V137" s="75"/>
      <c r="W137" s="76"/>
      <c r="X137" s="77"/>
    </row>
    <row r="138" spans="1:24" ht="9" customHeight="1" x14ac:dyDescent="0.25">
      <c r="A138" s="68"/>
      <c r="B138" s="68">
        <v>8</v>
      </c>
      <c r="C138" s="69" t="s">
        <v>415</v>
      </c>
      <c r="D138" s="73">
        <v>7.5</v>
      </c>
      <c r="E138" s="74"/>
      <c r="F138" s="68"/>
      <c r="G138" s="68">
        <v>1</v>
      </c>
      <c r="H138" s="69" t="s">
        <v>416</v>
      </c>
      <c r="I138" s="73">
        <v>9.375</v>
      </c>
      <c r="J138" s="74"/>
      <c r="K138" s="68"/>
      <c r="L138" s="68"/>
      <c r="M138" s="69"/>
      <c r="N138" s="73"/>
      <c r="O138" s="74"/>
      <c r="T138" s="95"/>
      <c r="U138" s="75"/>
      <c r="V138" s="75"/>
      <c r="W138" s="76"/>
      <c r="X138" s="77"/>
    </row>
    <row r="139" spans="1:24" ht="9" customHeight="1" x14ac:dyDescent="0.25">
      <c r="A139" s="68"/>
      <c r="B139" s="68">
        <v>15</v>
      </c>
      <c r="C139" s="69" t="s">
        <v>415</v>
      </c>
      <c r="D139" s="73">
        <v>7</v>
      </c>
      <c r="E139" s="74"/>
      <c r="F139" s="68"/>
      <c r="G139" s="68">
        <v>2</v>
      </c>
      <c r="H139" s="69" t="s">
        <v>416</v>
      </c>
      <c r="I139" s="73">
        <v>9.125</v>
      </c>
      <c r="J139" s="74"/>
      <c r="K139" s="68"/>
      <c r="L139" s="68"/>
      <c r="M139" s="69"/>
      <c r="N139" s="73"/>
      <c r="O139" s="74"/>
      <c r="T139" s="95"/>
      <c r="U139" s="75"/>
      <c r="V139" s="75"/>
      <c r="W139" s="76"/>
      <c r="X139" s="77"/>
    </row>
    <row r="140" spans="1:24" ht="9" customHeight="1" x14ac:dyDescent="0.25">
      <c r="A140" s="68"/>
      <c r="B140" s="68">
        <v>12</v>
      </c>
      <c r="C140" s="69" t="s">
        <v>417</v>
      </c>
      <c r="D140" s="73">
        <v>6.5</v>
      </c>
      <c r="E140" s="74"/>
      <c r="F140" s="68"/>
      <c r="G140" s="68">
        <v>26</v>
      </c>
      <c r="H140" s="69" t="s">
        <v>416</v>
      </c>
      <c r="I140" s="73">
        <v>10</v>
      </c>
      <c r="J140" s="74"/>
      <c r="K140" s="68"/>
      <c r="L140" s="68"/>
      <c r="M140" s="69"/>
      <c r="N140" s="73"/>
      <c r="O140" s="74"/>
      <c r="T140" s="95"/>
      <c r="U140" s="75"/>
      <c r="V140" s="75"/>
      <c r="W140" s="76"/>
      <c r="X140" s="77"/>
    </row>
    <row r="141" spans="1:24" ht="9" customHeight="1" x14ac:dyDescent="0.25">
      <c r="A141" s="68"/>
      <c r="B141" s="68">
        <v>19</v>
      </c>
      <c r="C141" s="69" t="s">
        <v>417</v>
      </c>
      <c r="D141" s="70">
        <v>6</v>
      </c>
      <c r="E141" s="74"/>
      <c r="F141" s="68"/>
      <c r="G141" s="68"/>
      <c r="H141" s="69"/>
      <c r="I141" s="73"/>
      <c r="J141" s="74"/>
      <c r="K141" s="68"/>
      <c r="L141" s="68"/>
      <c r="M141" s="69"/>
      <c r="N141" s="73"/>
      <c r="O141" s="74"/>
      <c r="T141" s="95"/>
      <c r="U141" s="75"/>
      <c r="V141" s="75"/>
      <c r="W141" s="76"/>
      <c r="X141" s="77"/>
    </row>
    <row r="142" spans="1:24" ht="9" customHeight="1" x14ac:dyDescent="0.25">
      <c r="A142" s="68"/>
      <c r="B142" s="68">
        <v>10</v>
      </c>
      <c r="C142" s="69" t="s">
        <v>419</v>
      </c>
      <c r="D142" s="73">
        <v>5.5</v>
      </c>
      <c r="E142" s="74"/>
      <c r="F142" s="68"/>
      <c r="G142" s="68"/>
      <c r="H142" s="69"/>
      <c r="I142" s="73"/>
      <c r="J142" s="74"/>
      <c r="K142" s="68"/>
      <c r="L142" s="68"/>
      <c r="M142" s="69"/>
      <c r="N142" s="73"/>
      <c r="O142" s="74"/>
      <c r="T142" s="95"/>
      <c r="U142" s="75"/>
      <c r="V142" s="75"/>
      <c r="W142" s="76"/>
      <c r="X142" s="77"/>
    </row>
    <row r="143" spans="1:24" ht="9" customHeight="1" x14ac:dyDescent="0.25">
      <c r="A143" s="68"/>
      <c r="B143" s="68">
        <v>17</v>
      </c>
      <c r="C143" s="69" t="s">
        <v>419</v>
      </c>
      <c r="D143" s="73">
        <v>5</v>
      </c>
      <c r="E143" s="74"/>
      <c r="F143" s="68"/>
      <c r="G143" s="68"/>
      <c r="H143" s="69"/>
      <c r="I143" s="73"/>
      <c r="J143" s="74"/>
      <c r="K143" s="68"/>
      <c r="L143" s="68"/>
      <c r="M143" s="69"/>
      <c r="N143" s="73"/>
      <c r="O143" s="74"/>
      <c r="T143" s="95"/>
      <c r="U143" s="75"/>
      <c r="V143" s="75"/>
      <c r="W143" s="76"/>
      <c r="X143" s="77"/>
    </row>
    <row r="144" spans="1:24" ht="9" customHeight="1" x14ac:dyDescent="0.25">
      <c r="A144" s="68"/>
      <c r="B144" s="68">
        <v>28</v>
      </c>
      <c r="C144" s="69" t="s">
        <v>416</v>
      </c>
      <c r="D144" s="73">
        <v>7</v>
      </c>
      <c r="E144" s="74"/>
      <c r="F144" s="68"/>
      <c r="G144" s="68"/>
      <c r="H144" s="69"/>
      <c r="I144" s="73"/>
      <c r="J144" s="74"/>
      <c r="K144" s="68"/>
      <c r="L144" s="68"/>
      <c r="M144" s="69"/>
      <c r="N144" s="73"/>
      <c r="O144" s="74"/>
      <c r="T144" s="95"/>
      <c r="U144" s="75"/>
      <c r="V144" s="75"/>
      <c r="W144" s="76"/>
      <c r="X144" s="77"/>
    </row>
    <row r="145" spans="1:24" ht="9" customHeight="1" x14ac:dyDescent="0.25">
      <c r="A145" s="68"/>
      <c r="B145" s="68"/>
      <c r="C145" s="69"/>
      <c r="D145" s="73"/>
      <c r="E145" s="74"/>
      <c r="F145" s="68"/>
      <c r="G145" s="68"/>
      <c r="H145" s="69"/>
      <c r="I145" s="73"/>
      <c r="J145" s="74"/>
      <c r="K145" s="68"/>
      <c r="L145" s="68"/>
      <c r="M145" s="69"/>
      <c r="N145" s="73"/>
      <c r="O145" s="74"/>
      <c r="T145" s="95"/>
      <c r="U145" s="75"/>
      <c r="V145" s="75"/>
      <c r="W145" s="76"/>
      <c r="X145" s="77"/>
    </row>
    <row r="146" spans="1:24" ht="9.75" customHeight="1" thickBot="1" x14ac:dyDescent="0.3">
      <c r="A146"/>
      <c r="B146" s="87"/>
      <c r="C146" s="69"/>
      <c r="D146" s="74"/>
      <c r="E146" s="74"/>
      <c r="F146" s="87"/>
      <c r="G146" s="87"/>
      <c r="H146" s="69"/>
      <c r="I146" s="74"/>
      <c r="J146" s="74"/>
      <c r="K146" s="96"/>
      <c r="L146" s="96"/>
      <c r="M146" s="97"/>
      <c r="N146" s="98"/>
      <c r="O146" s="74"/>
      <c r="P146" s="99"/>
      <c r="Q146" s="100"/>
      <c r="R146" s="101"/>
      <c r="S146" s="102"/>
      <c r="T146" s="103"/>
      <c r="U146" s="99"/>
      <c r="V146" s="100"/>
      <c r="W146" s="101"/>
      <c r="X146" s="102"/>
    </row>
    <row r="147" spans="1:24" ht="9" customHeight="1" x14ac:dyDescent="0.25">
      <c r="A147" s="104"/>
      <c r="B147" s="104"/>
      <c r="C147" s="105" t="s">
        <v>412</v>
      </c>
      <c r="D147" s="106"/>
      <c r="E147" s="106"/>
      <c r="F147" s="104"/>
      <c r="G147" s="104"/>
      <c r="H147" s="105"/>
      <c r="I147" s="106"/>
      <c r="J147" s="106"/>
      <c r="K147" s="87"/>
      <c r="L147" s="87"/>
      <c r="M147" s="69"/>
      <c r="N147" s="74"/>
      <c r="O147" s="106"/>
      <c r="P147" s="107"/>
      <c r="Q147" s="92"/>
      <c r="R147" s="93"/>
      <c r="S147" s="108"/>
      <c r="T147" s="62"/>
      <c r="U147" s="107"/>
      <c r="V147" s="92"/>
      <c r="W147" s="93"/>
      <c r="X147" s="108"/>
    </row>
    <row r="148" spans="1:24" ht="9.9499999999999993" customHeight="1" x14ac:dyDescent="0.25">
      <c r="A148" s="109" t="s">
        <v>428</v>
      </c>
      <c r="B148" s="84"/>
      <c r="C148" s="85"/>
      <c r="D148" s="110"/>
      <c r="E148" s="110"/>
      <c r="F148" s="84"/>
      <c r="G148" s="84"/>
      <c r="H148" s="85"/>
      <c r="I148" s="110"/>
      <c r="J148" s="110"/>
      <c r="K148" s="87"/>
      <c r="L148" s="87"/>
      <c r="M148" s="69"/>
      <c r="N148" s="74"/>
      <c r="O148" s="110"/>
      <c r="P148" s="111"/>
      <c r="Q148" s="92"/>
      <c r="R148" s="93"/>
      <c r="S148" s="108"/>
      <c r="T148" s="62"/>
      <c r="U148" s="111"/>
      <c r="V148" s="92"/>
      <c r="W148" s="93"/>
      <c r="X148" s="108"/>
    </row>
    <row r="149" spans="1:24" ht="9.9499999999999993" customHeight="1" x14ac:dyDescent="0.25">
      <c r="A149" s="109" t="s">
        <v>429</v>
      </c>
      <c r="B149" s="87"/>
      <c r="C149" s="69"/>
      <c r="D149" s="74"/>
      <c r="E149" s="74"/>
      <c r="F149" s="87"/>
      <c r="G149" s="87"/>
      <c r="H149" s="69"/>
      <c r="I149" s="74"/>
      <c r="J149" s="74"/>
      <c r="K149" s="90"/>
      <c r="L149" s="75"/>
      <c r="M149" s="76"/>
      <c r="N149" s="112"/>
      <c r="O149" s="74"/>
      <c r="P149" s="87"/>
      <c r="Q149" s="92"/>
      <c r="R149" s="93"/>
      <c r="S149" s="108"/>
      <c r="T149" s="62"/>
      <c r="U149" s="87"/>
      <c r="V149" s="92"/>
      <c r="W149" s="93"/>
      <c r="X149" s="108"/>
    </row>
    <row r="150" spans="1:24" ht="9.9499999999999993" customHeight="1" x14ac:dyDescent="0.25">
      <c r="A150" s="109" t="s">
        <v>430</v>
      </c>
      <c r="B150" s="87"/>
      <c r="C150" s="69"/>
      <c r="D150" s="74"/>
      <c r="E150" s="74"/>
      <c r="F150" s="87"/>
      <c r="G150" s="87"/>
      <c r="H150" s="69"/>
      <c r="I150" s="74"/>
      <c r="J150" s="74"/>
      <c r="K150" s="107" t="s">
        <v>412</v>
      </c>
      <c r="L150" s="92"/>
      <c r="M150" s="93"/>
      <c r="N150" s="108"/>
      <c r="O150" s="74"/>
      <c r="P150" s="87"/>
      <c r="Q150" s="92"/>
      <c r="R150" s="93"/>
      <c r="S150" s="108"/>
      <c r="T150" s="62"/>
      <c r="U150" s="87"/>
      <c r="V150" s="92"/>
      <c r="W150" s="93"/>
      <c r="X150" s="108"/>
    </row>
    <row r="151" spans="1:24" ht="9.9499999999999993" customHeight="1" x14ac:dyDescent="0.25">
      <c r="A151" s="109" t="s">
        <v>431</v>
      </c>
      <c r="B151" s="87"/>
      <c r="C151" s="69"/>
      <c r="D151" s="74"/>
      <c r="E151" s="74"/>
      <c r="F151" s="87"/>
      <c r="G151" s="87"/>
      <c r="H151" s="69"/>
      <c r="I151" s="74"/>
      <c r="J151" s="74"/>
      <c r="K151" s="107"/>
      <c r="L151" s="92"/>
      <c r="M151" s="93"/>
      <c r="N151" s="108"/>
      <c r="O151" s="74"/>
      <c r="P151" s="87"/>
      <c r="Q151" s="92"/>
      <c r="R151" s="93"/>
      <c r="S151" s="108"/>
      <c r="T151" s="62"/>
      <c r="U151" s="87"/>
      <c r="V151" s="92"/>
      <c r="W151" s="93"/>
      <c r="X151" s="108"/>
    </row>
    <row r="152" spans="1:24" ht="9.9499999999999993" customHeight="1" x14ac:dyDescent="0.25">
      <c r="A152" s="109" t="s">
        <v>432</v>
      </c>
      <c r="B152" s="87"/>
      <c r="C152" s="69"/>
      <c r="D152" s="113" t="s">
        <v>433</v>
      </c>
      <c r="E152" s="74"/>
      <c r="F152" s="87"/>
      <c r="G152" s="87"/>
      <c r="H152" s="69"/>
      <c r="I152" s="74"/>
      <c r="J152" s="74"/>
      <c r="K152" s="107"/>
      <c r="L152" s="92"/>
      <c r="M152" s="93"/>
      <c r="N152" s="108"/>
      <c r="O152" s="74" t="s">
        <v>434</v>
      </c>
      <c r="P152" s="87"/>
      <c r="Q152" s="92"/>
      <c r="R152" s="93"/>
      <c r="S152" s="108"/>
      <c r="T152" s="62"/>
      <c r="U152" s="87"/>
      <c r="V152" s="92"/>
      <c r="W152" s="93"/>
      <c r="X152" s="108"/>
    </row>
    <row r="153" spans="1:24" ht="9.9499999999999993" customHeight="1" x14ac:dyDescent="0.25">
      <c r="A153" s="114" t="s">
        <v>435</v>
      </c>
      <c r="B153" s="87"/>
      <c r="C153" s="69"/>
      <c r="D153" s="74"/>
      <c r="E153" s="74"/>
      <c r="F153" s="87"/>
      <c r="G153" s="87"/>
      <c r="H153" s="69"/>
      <c r="I153" s="74"/>
      <c r="J153" s="74"/>
      <c r="K153" s="111"/>
      <c r="L153" s="92"/>
      <c r="M153" s="93"/>
      <c r="N153" s="108"/>
      <c r="O153" s="74"/>
      <c r="P153" s="92"/>
      <c r="Q153" s="92"/>
      <c r="R153" s="93"/>
      <c r="S153" s="108"/>
      <c r="T153" s="62"/>
      <c r="U153" s="92"/>
      <c r="V153" s="92"/>
      <c r="W153" s="93"/>
      <c r="X153" s="108"/>
    </row>
    <row r="154" spans="1:24" ht="9" customHeight="1" x14ac:dyDescent="0.25">
      <c r="A154" s="90"/>
      <c r="B154" s="75"/>
      <c r="C154" s="76"/>
      <c r="D154" s="112"/>
      <c r="E154" s="112"/>
      <c r="F154" s="90"/>
      <c r="G154" s="75"/>
      <c r="H154" s="76"/>
      <c r="I154" s="112"/>
      <c r="J154" s="112"/>
      <c r="K154" s="87"/>
      <c r="L154" s="92"/>
      <c r="M154" s="93"/>
      <c r="N154" s="108"/>
      <c r="O154" s="112"/>
      <c r="P154" s="92"/>
      <c r="Q154" s="92"/>
      <c r="R154" s="93"/>
      <c r="S154" s="108"/>
      <c r="T154" s="62"/>
      <c r="U154" s="92"/>
      <c r="V154" s="92"/>
      <c r="W154" s="93"/>
      <c r="X154" s="108"/>
    </row>
    <row r="155" spans="1:24" ht="9" customHeight="1" x14ac:dyDescent="0.25">
      <c r="A155" s="107"/>
      <c r="B155" s="92"/>
      <c r="C155" s="93"/>
      <c r="D155" s="108"/>
      <c r="E155" s="108"/>
      <c r="F155" s="107"/>
      <c r="G155" s="92"/>
      <c r="H155" s="93" t="s">
        <v>412</v>
      </c>
      <c r="I155" s="108" t="s">
        <v>412</v>
      </c>
      <c r="J155" s="108"/>
      <c r="K155" s="87"/>
      <c r="L155" s="92"/>
      <c r="M155" s="93"/>
      <c r="N155" s="108"/>
      <c r="O155" s="108"/>
      <c r="P155" s="92"/>
      <c r="Q155" s="92"/>
      <c r="R155" s="93"/>
      <c r="S155" s="108"/>
      <c r="U155" s="92"/>
      <c r="V155" s="92"/>
      <c r="W155" s="93"/>
      <c r="X155" s="108"/>
    </row>
    <row r="156" spans="1:24" ht="9" customHeight="1" x14ac:dyDescent="0.25">
      <c r="A156" s="111"/>
      <c r="B156" s="92"/>
      <c r="C156" s="93"/>
      <c r="D156" s="108"/>
      <c r="E156" s="108"/>
      <c r="F156" s="111"/>
      <c r="G156" s="92"/>
      <c r="H156" s="93"/>
      <c r="I156" s="108"/>
      <c r="J156" s="108"/>
      <c r="K156" s="92"/>
      <c r="L156" s="92"/>
      <c r="M156" s="93"/>
      <c r="N156" s="108"/>
      <c r="O156" s="108"/>
      <c r="P156" s="92"/>
      <c r="Q156" s="92"/>
      <c r="R156" s="93"/>
      <c r="S156" s="108"/>
      <c r="U156" s="92"/>
      <c r="V156" s="92"/>
      <c r="W156" s="93"/>
      <c r="X156" s="108"/>
    </row>
    <row r="157" spans="1:24" ht="9" customHeight="1" x14ac:dyDescent="0.25">
      <c r="A157" s="87"/>
      <c r="B157" s="92"/>
      <c r="C157" s="93"/>
      <c r="D157" s="108"/>
      <c r="E157" s="108"/>
      <c r="F157" s="87"/>
      <c r="G157" s="92"/>
      <c r="H157" s="93"/>
      <c r="I157" s="108"/>
      <c r="J157" s="108"/>
      <c r="K157" s="92"/>
      <c r="L157" s="92"/>
      <c r="M157" s="93"/>
      <c r="N157" s="108"/>
      <c r="O157" s="108"/>
      <c r="P157" s="92"/>
      <c r="Q157" s="92"/>
      <c r="R157" s="93"/>
      <c r="S157" s="108"/>
      <c r="U157" s="92"/>
      <c r="V157" s="92"/>
      <c r="W157" s="93"/>
      <c r="X157" s="108"/>
    </row>
    <row r="158" spans="1:24" ht="9" customHeight="1" x14ac:dyDescent="0.25">
      <c r="A158" s="87"/>
      <c r="B158" s="92"/>
      <c r="C158" s="93"/>
      <c r="D158" s="108"/>
      <c r="E158" s="108"/>
      <c r="F158" s="87"/>
      <c r="G158" s="92"/>
      <c r="H158" s="93"/>
      <c r="I158" s="108"/>
      <c r="J158" s="108"/>
      <c r="K158" s="92"/>
      <c r="L158" s="92"/>
      <c r="M158" s="93"/>
      <c r="N158" s="108"/>
      <c r="O158" s="108"/>
      <c r="P158" s="92"/>
      <c r="Q158" s="92"/>
      <c r="R158" s="93"/>
      <c r="S158" s="108"/>
      <c r="U158" s="92"/>
      <c r="V158" s="92"/>
      <c r="W158" s="93"/>
      <c r="X158" s="108"/>
    </row>
    <row r="159" spans="1:24" ht="9" customHeight="1" x14ac:dyDescent="0.25">
      <c r="A159" s="92"/>
      <c r="B159" s="92"/>
      <c r="C159" s="93"/>
      <c r="D159" s="108"/>
      <c r="E159" s="108"/>
      <c r="F159" s="92"/>
      <c r="G159" s="92"/>
      <c r="H159" s="93"/>
      <c r="I159" s="108"/>
      <c r="J159" s="108"/>
      <c r="K159" s="92"/>
      <c r="L159" s="92"/>
      <c r="M159" s="93"/>
      <c r="N159" s="108"/>
      <c r="O159" s="108"/>
      <c r="P159" s="92"/>
      <c r="Q159" s="92"/>
      <c r="R159" s="93"/>
      <c r="S159" s="108"/>
      <c r="U159" s="92"/>
      <c r="V159" s="92"/>
      <c r="W159" s="93"/>
      <c r="X159" s="108"/>
    </row>
    <row r="160" spans="1:24" ht="9" customHeight="1" x14ac:dyDescent="0.25">
      <c r="A160" s="92"/>
      <c r="B160" s="92"/>
      <c r="C160" s="93"/>
      <c r="D160" s="108"/>
      <c r="E160" s="108"/>
      <c r="F160" s="92"/>
      <c r="G160" s="92"/>
      <c r="H160" s="93"/>
      <c r="I160" s="108"/>
      <c r="J160" s="108"/>
      <c r="K160" s="92"/>
      <c r="L160" s="92"/>
      <c r="M160" s="93"/>
      <c r="N160" s="108"/>
      <c r="O160" s="108"/>
      <c r="P160" s="92"/>
      <c r="Q160" s="92"/>
      <c r="R160" s="93"/>
      <c r="S160" s="108"/>
      <c r="U160" s="92"/>
      <c r="V160" s="92"/>
      <c r="W160" s="93"/>
      <c r="X160" s="108"/>
    </row>
    <row r="161" spans="1:24" ht="9" customHeight="1" x14ac:dyDescent="0.25">
      <c r="A161" s="92"/>
      <c r="B161" s="92"/>
      <c r="C161" s="93"/>
      <c r="D161" s="108"/>
      <c r="E161" s="108"/>
      <c r="F161" s="92"/>
      <c r="G161" s="92"/>
      <c r="H161" s="93"/>
      <c r="I161" s="108"/>
      <c r="J161" s="108"/>
      <c r="K161" s="92"/>
      <c r="L161" s="92"/>
      <c r="M161" s="93"/>
      <c r="N161" s="108"/>
      <c r="O161" s="108"/>
      <c r="P161" s="92"/>
      <c r="Q161" s="92"/>
      <c r="R161" s="93"/>
      <c r="S161" s="108"/>
      <c r="U161" s="92"/>
      <c r="V161" s="92"/>
      <c r="W161" s="93"/>
      <c r="X161" s="108"/>
    </row>
    <row r="162" spans="1:24" ht="9" customHeight="1" x14ac:dyDescent="0.25">
      <c r="A162" s="92"/>
      <c r="B162" s="92"/>
      <c r="C162" s="93"/>
      <c r="D162" s="108"/>
      <c r="E162" s="108"/>
      <c r="F162" s="92"/>
      <c r="G162" s="92"/>
      <c r="H162" s="93"/>
      <c r="I162" s="108"/>
      <c r="J162" s="108"/>
      <c r="K162" s="92"/>
      <c r="L162" s="92"/>
      <c r="M162" s="93"/>
      <c r="N162" s="108"/>
      <c r="O162" s="108"/>
      <c r="P162" s="92"/>
      <c r="Q162" s="92"/>
      <c r="R162" s="93"/>
      <c r="S162" s="108"/>
      <c r="U162" s="92"/>
      <c r="V162" s="92"/>
      <c r="W162" s="93"/>
      <c r="X162" s="108"/>
    </row>
    <row r="163" spans="1:24" ht="9" customHeight="1" x14ac:dyDescent="0.25">
      <c r="A163" s="92"/>
      <c r="B163" s="92"/>
      <c r="C163" s="93"/>
      <c r="D163" s="108"/>
      <c r="E163" s="108"/>
      <c r="F163" s="92"/>
      <c r="G163" s="92"/>
      <c r="H163" s="93"/>
      <c r="I163" s="108"/>
      <c r="J163" s="108"/>
      <c r="K163" s="92"/>
      <c r="L163" s="92"/>
      <c r="M163" s="93"/>
      <c r="N163" s="108"/>
      <c r="O163" s="108"/>
      <c r="P163" s="92"/>
      <c r="Q163" s="92"/>
      <c r="R163" s="93"/>
      <c r="S163" s="108"/>
      <c r="U163" s="92"/>
      <c r="V163" s="92"/>
      <c r="W163" s="93"/>
      <c r="X163" s="108"/>
    </row>
    <row r="164" spans="1:24" ht="9" customHeight="1" x14ac:dyDescent="0.25">
      <c r="A164" s="92"/>
      <c r="B164" s="92"/>
      <c r="C164" s="93"/>
      <c r="D164" s="108"/>
      <c r="E164" s="108"/>
      <c r="F164" s="92"/>
      <c r="G164" s="92"/>
      <c r="H164" s="93"/>
      <c r="I164" s="108"/>
      <c r="J164" s="108"/>
      <c r="K164" s="92"/>
      <c r="L164" s="92"/>
      <c r="M164" s="93"/>
      <c r="N164" s="108"/>
      <c r="O164" s="108"/>
      <c r="P164" s="92"/>
      <c r="Q164" s="92"/>
      <c r="R164" s="93"/>
      <c r="S164" s="108"/>
      <c r="U164" s="92"/>
      <c r="V164" s="92"/>
      <c r="W164" s="93"/>
      <c r="X164" s="108"/>
    </row>
    <row r="165" spans="1:24" ht="9" customHeight="1" x14ac:dyDescent="0.25">
      <c r="A165" s="92"/>
      <c r="B165" s="92"/>
      <c r="C165" s="93"/>
      <c r="D165" s="108"/>
      <c r="E165" s="108"/>
      <c r="F165" s="92"/>
      <c r="G165" s="92"/>
      <c r="H165" s="93"/>
      <c r="I165" s="108"/>
      <c r="J165" s="108"/>
      <c r="K165" s="92"/>
      <c r="L165" s="92"/>
      <c r="M165" s="93"/>
      <c r="N165" s="108"/>
      <c r="O165" s="108"/>
      <c r="P165" s="92"/>
      <c r="Q165" s="92"/>
      <c r="R165" s="93"/>
      <c r="S165" s="108"/>
      <c r="U165" s="92"/>
      <c r="V165" s="92"/>
      <c r="W165" s="93"/>
      <c r="X165" s="108"/>
    </row>
    <row r="166" spans="1:24" ht="9" customHeight="1" x14ac:dyDescent="0.25">
      <c r="A166" s="92"/>
      <c r="B166" s="92"/>
      <c r="C166" s="93"/>
      <c r="D166" s="108"/>
      <c r="E166" s="108"/>
      <c r="F166" s="92"/>
      <c r="G166" s="92"/>
      <c r="H166" s="93"/>
      <c r="I166" s="108"/>
      <c r="J166" s="108"/>
      <c r="K166" s="92"/>
      <c r="L166" s="92"/>
      <c r="M166" s="93"/>
      <c r="N166" s="108"/>
      <c r="O166" s="108"/>
      <c r="P166" s="92"/>
      <c r="Q166" s="92"/>
      <c r="R166" s="93"/>
      <c r="S166" s="108"/>
      <c r="U166" s="92"/>
      <c r="V166" s="92"/>
      <c r="W166" s="93"/>
      <c r="X166" s="108"/>
    </row>
    <row r="167" spans="1:24" ht="9" customHeight="1" x14ac:dyDescent="0.25">
      <c r="A167" s="92"/>
      <c r="B167" s="92"/>
      <c r="C167" s="93"/>
      <c r="D167" s="108"/>
      <c r="E167" s="108"/>
      <c r="F167" s="92"/>
      <c r="G167" s="92"/>
      <c r="H167" s="93"/>
      <c r="I167" s="108"/>
      <c r="J167" s="108"/>
      <c r="K167" s="92"/>
      <c r="L167" s="92"/>
      <c r="M167" s="93"/>
      <c r="N167" s="108"/>
      <c r="O167" s="108"/>
      <c r="P167" s="92"/>
      <c r="Q167" s="92"/>
      <c r="R167" s="93"/>
      <c r="S167" s="108"/>
      <c r="U167" s="92"/>
      <c r="V167" s="92"/>
      <c r="W167" s="93"/>
      <c r="X167" s="108"/>
    </row>
    <row r="168" spans="1:24" ht="9" customHeight="1" x14ac:dyDescent="0.25">
      <c r="A168" s="92"/>
      <c r="B168" s="92"/>
      <c r="C168" s="93"/>
      <c r="D168" s="108"/>
      <c r="E168" s="108"/>
      <c r="F168" s="92"/>
      <c r="G168" s="92"/>
      <c r="H168" s="93"/>
      <c r="I168" s="108"/>
      <c r="J168" s="108"/>
      <c r="K168" s="92"/>
      <c r="L168" s="92"/>
      <c r="M168" s="93"/>
      <c r="N168" s="108"/>
      <c r="O168" s="108"/>
      <c r="P168" s="92"/>
      <c r="Q168" s="92"/>
      <c r="R168" s="93"/>
      <c r="S168" s="108"/>
      <c r="U168" s="92"/>
      <c r="V168" s="92"/>
      <c r="W168" s="93"/>
      <c r="X168" s="108"/>
    </row>
    <row r="169" spans="1:24" ht="9" customHeight="1" x14ac:dyDescent="0.25">
      <c r="A169" s="92"/>
      <c r="B169" s="92"/>
      <c r="C169" s="93"/>
      <c r="D169" s="108"/>
      <c r="E169" s="108"/>
      <c r="F169" s="92"/>
      <c r="G169" s="92"/>
      <c r="H169" s="93"/>
      <c r="I169" s="108"/>
      <c r="J169" s="108"/>
      <c r="K169" s="92"/>
      <c r="L169" s="92"/>
      <c r="M169" s="93"/>
      <c r="N169" s="108"/>
      <c r="O169" s="108"/>
      <c r="P169" s="92"/>
      <c r="Q169" s="92"/>
      <c r="R169" s="93"/>
      <c r="S169" s="108"/>
      <c r="U169" s="92"/>
      <c r="V169" s="92"/>
      <c r="W169" s="93"/>
      <c r="X169" s="108"/>
    </row>
    <row r="170" spans="1:24" ht="9" customHeight="1" x14ac:dyDescent="0.25">
      <c r="A170" s="92"/>
      <c r="B170" s="92"/>
      <c r="C170" s="93"/>
      <c r="D170" s="108"/>
      <c r="E170" s="108"/>
      <c r="F170" s="92"/>
      <c r="G170" s="92"/>
      <c r="H170" s="93"/>
      <c r="I170" s="108"/>
      <c r="J170" s="108"/>
      <c r="K170" s="92"/>
      <c r="L170" s="92"/>
      <c r="M170" s="93"/>
      <c r="N170" s="108"/>
      <c r="O170" s="108"/>
      <c r="P170" s="92"/>
      <c r="Q170" s="92"/>
      <c r="R170" s="93"/>
      <c r="S170" s="108"/>
      <c r="U170" s="92"/>
      <c r="V170" s="92"/>
      <c r="W170" s="93"/>
      <c r="X170" s="108"/>
    </row>
    <row r="171" spans="1:24" ht="9" customHeight="1" x14ac:dyDescent="0.25">
      <c r="A171" s="92"/>
      <c r="B171" s="92"/>
      <c r="C171" s="93"/>
      <c r="D171" s="108"/>
      <c r="E171" s="108"/>
      <c r="F171" s="92"/>
      <c r="G171" s="92"/>
      <c r="H171" s="93"/>
      <c r="I171" s="108"/>
      <c r="J171" s="108"/>
      <c r="K171" s="92"/>
      <c r="L171" s="92"/>
      <c r="M171" s="93"/>
      <c r="N171" s="108"/>
      <c r="O171" s="108"/>
      <c r="P171" s="92"/>
      <c r="Q171" s="92"/>
      <c r="R171" s="93"/>
      <c r="S171" s="108"/>
      <c r="U171" s="92"/>
      <c r="V171" s="92"/>
      <c r="W171" s="93"/>
      <c r="X171" s="108"/>
    </row>
    <row r="172" spans="1:24" ht="9" customHeight="1" x14ac:dyDescent="0.25">
      <c r="A172" s="92"/>
      <c r="B172" s="92"/>
      <c r="C172" s="93"/>
      <c r="D172" s="108"/>
      <c r="E172" s="108"/>
      <c r="F172" s="92"/>
      <c r="G172" s="92"/>
      <c r="H172" s="93"/>
      <c r="I172" s="108"/>
      <c r="J172" s="108"/>
      <c r="K172" s="92"/>
      <c r="L172" s="92"/>
      <c r="M172" s="93"/>
      <c r="N172" s="108"/>
      <c r="O172" s="108"/>
      <c r="P172" s="92"/>
      <c r="Q172" s="92"/>
      <c r="R172" s="93"/>
      <c r="S172" s="108"/>
      <c r="U172" s="92"/>
      <c r="V172" s="92"/>
      <c r="W172" s="93"/>
      <c r="X172" s="108"/>
    </row>
    <row r="173" spans="1:24" ht="9" customHeight="1" x14ac:dyDescent="0.25">
      <c r="A173" s="92"/>
      <c r="B173" s="92"/>
      <c r="C173" s="93"/>
      <c r="D173" s="108"/>
      <c r="E173" s="108"/>
      <c r="F173" s="92"/>
      <c r="G173" s="92"/>
      <c r="H173" s="93"/>
      <c r="I173" s="108"/>
      <c r="J173" s="108"/>
      <c r="K173" s="92"/>
      <c r="L173" s="92"/>
      <c r="M173" s="93"/>
      <c r="N173" s="108"/>
      <c r="O173" s="108"/>
      <c r="P173" s="92"/>
      <c r="Q173" s="92"/>
      <c r="R173" s="93"/>
      <c r="S173" s="108"/>
      <c r="U173" s="92"/>
      <c r="V173" s="92"/>
      <c r="W173" s="93"/>
      <c r="X173" s="108"/>
    </row>
    <row r="174" spans="1:24" ht="9" customHeight="1" x14ac:dyDescent="0.25">
      <c r="A174" s="92"/>
      <c r="B174" s="92"/>
      <c r="C174" s="93"/>
      <c r="D174" s="108"/>
      <c r="E174" s="108"/>
      <c r="F174" s="92"/>
      <c r="G174" s="92"/>
      <c r="H174" s="93"/>
      <c r="I174" s="108"/>
      <c r="J174" s="108"/>
      <c r="K174" s="92"/>
      <c r="L174" s="92"/>
      <c r="M174" s="93"/>
      <c r="N174" s="108"/>
      <c r="O174" s="108"/>
      <c r="P174" s="92"/>
      <c r="Q174" s="92"/>
      <c r="R174" s="93"/>
      <c r="S174" s="108"/>
      <c r="U174" s="92"/>
      <c r="V174" s="92"/>
      <c r="W174" s="93"/>
      <c r="X174" s="108"/>
    </row>
    <row r="175" spans="1:24" ht="9" customHeight="1" x14ac:dyDescent="0.25">
      <c r="A175" s="92"/>
      <c r="B175" s="92"/>
      <c r="C175" s="93"/>
      <c r="D175" s="108"/>
      <c r="E175" s="108"/>
      <c r="F175" s="92"/>
      <c r="G175" s="92"/>
      <c r="H175" s="93"/>
      <c r="I175" s="108"/>
      <c r="J175" s="108"/>
      <c r="K175" s="92"/>
      <c r="L175" s="92"/>
      <c r="M175" s="93"/>
      <c r="N175" s="108"/>
      <c r="O175" s="108"/>
      <c r="P175" s="92"/>
      <c r="Q175" s="92"/>
      <c r="R175" s="93"/>
      <c r="S175" s="108"/>
      <c r="U175" s="92"/>
      <c r="V175" s="92"/>
      <c r="W175" s="93"/>
      <c r="X175" s="108"/>
    </row>
    <row r="176" spans="1:24" ht="9" customHeight="1" x14ac:dyDescent="0.25">
      <c r="A176" s="92"/>
      <c r="B176" s="92"/>
      <c r="C176" s="93"/>
      <c r="D176" s="108"/>
      <c r="E176" s="108"/>
      <c r="F176" s="92"/>
      <c r="G176" s="92"/>
      <c r="H176" s="93"/>
      <c r="I176" s="108"/>
      <c r="J176" s="108"/>
      <c r="K176" s="92"/>
      <c r="L176" s="92"/>
      <c r="M176" s="93"/>
      <c r="N176" s="108"/>
      <c r="O176" s="108"/>
      <c r="P176" s="92"/>
      <c r="Q176" s="92"/>
      <c r="R176" s="93"/>
      <c r="S176" s="108"/>
      <c r="U176" s="92"/>
      <c r="V176" s="92"/>
      <c r="W176" s="93"/>
      <c r="X176" s="108"/>
    </row>
    <row r="177" spans="1:24" ht="9" customHeight="1" x14ac:dyDescent="0.25">
      <c r="A177" s="92"/>
      <c r="B177" s="92"/>
      <c r="C177" s="93"/>
      <c r="D177" s="108"/>
      <c r="E177" s="108"/>
      <c r="F177" s="92"/>
      <c r="G177" s="92"/>
      <c r="H177" s="93"/>
      <c r="I177" s="108"/>
      <c r="J177" s="108"/>
      <c r="K177" s="92"/>
      <c r="L177" s="92"/>
      <c r="M177" s="93"/>
      <c r="N177" s="108"/>
      <c r="O177" s="108"/>
      <c r="P177" s="92"/>
      <c r="Q177" s="92"/>
      <c r="R177" s="93"/>
      <c r="S177" s="108"/>
      <c r="U177" s="92"/>
      <c r="V177" s="92"/>
      <c r="W177" s="93"/>
      <c r="X177" s="108"/>
    </row>
    <row r="178" spans="1:24" ht="9" customHeight="1" x14ac:dyDescent="0.25">
      <c r="A178" s="92"/>
      <c r="B178" s="92"/>
      <c r="C178" s="93"/>
      <c r="D178" s="108"/>
      <c r="E178" s="108"/>
      <c r="F178" s="92"/>
      <c r="G178" s="92"/>
      <c r="H178" s="93"/>
      <c r="I178" s="108"/>
      <c r="J178" s="108"/>
      <c r="K178" s="92"/>
      <c r="L178" s="92"/>
      <c r="M178" s="93"/>
      <c r="N178" s="108"/>
      <c r="O178" s="108"/>
      <c r="P178" s="92"/>
      <c r="Q178" s="92"/>
      <c r="R178" s="93"/>
      <c r="S178" s="108"/>
      <c r="U178" s="92"/>
      <c r="V178" s="92"/>
      <c r="W178" s="93"/>
      <c r="X178" s="108"/>
    </row>
    <row r="179" spans="1:24" ht="9" customHeight="1" x14ac:dyDescent="0.25">
      <c r="A179" s="92"/>
      <c r="B179" s="92"/>
      <c r="C179" s="93"/>
      <c r="D179" s="108"/>
      <c r="E179" s="108"/>
      <c r="F179" s="92"/>
      <c r="G179" s="92"/>
      <c r="H179" s="93"/>
      <c r="I179" s="108"/>
      <c r="J179" s="108"/>
      <c r="K179" s="92"/>
      <c r="L179" s="92"/>
      <c r="M179" s="93"/>
      <c r="N179" s="108"/>
      <c r="O179" s="108"/>
      <c r="P179" s="92"/>
      <c r="Q179" s="92"/>
      <c r="R179" s="93"/>
      <c r="S179" s="108"/>
      <c r="U179" s="92"/>
      <c r="V179" s="92"/>
      <c r="W179" s="93"/>
      <c r="X179" s="108"/>
    </row>
    <row r="180" spans="1:24" ht="9" customHeight="1" x14ac:dyDescent="0.25">
      <c r="A180" s="92"/>
      <c r="B180" s="92"/>
      <c r="C180" s="93"/>
      <c r="D180" s="108"/>
      <c r="E180" s="108"/>
      <c r="F180" s="92"/>
      <c r="G180" s="92"/>
      <c r="H180" s="93"/>
      <c r="I180" s="108"/>
      <c r="J180" s="108"/>
      <c r="K180" s="92"/>
      <c r="L180" s="92"/>
      <c r="M180" s="93"/>
      <c r="N180" s="108"/>
      <c r="O180" s="108"/>
      <c r="P180" s="92"/>
      <c r="Q180" s="92"/>
      <c r="R180" s="93"/>
      <c r="S180" s="108"/>
      <c r="U180" s="92"/>
      <c r="V180" s="92"/>
      <c r="W180" s="93"/>
      <c r="X180" s="108"/>
    </row>
    <row r="181" spans="1:24" ht="9" customHeight="1" x14ac:dyDescent="0.25">
      <c r="A181" s="92"/>
      <c r="B181" s="92"/>
      <c r="C181" s="93"/>
      <c r="D181" s="108"/>
      <c r="E181" s="108"/>
      <c r="F181" s="92"/>
      <c r="G181" s="92"/>
      <c r="H181" s="93"/>
      <c r="I181" s="108"/>
      <c r="J181" s="108"/>
      <c r="K181" s="92"/>
      <c r="L181" s="92"/>
      <c r="M181" s="93"/>
      <c r="N181" s="108"/>
      <c r="O181" s="108"/>
      <c r="P181" s="92"/>
      <c r="Q181" s="92"/>
      <c r="R181" s="93"/>
      <c r="S181" s="108"/>
      <c r="U181" s="92"/>
      <c r="V181" s="92"/>
      <c r="W181" s="93"/>
      <c r="X181" s="108"/>
    </row>
    <row r="182" spans="1:24" ht="9" customHeight="1" x14ac:dyDescent="0.25">
      <c r="A182" s="92"/>
      <c r="B182" s="92"/>
      <c r="C182" s="93"/>
      <c r="D182" s="108"/>
      <c r="E182" s="108"/>
      <c r="F182" s="92"/>
      <c r="G182" s="92"/>
      <c r="H182" s="93"/>
      <c r="I182" s="108"/>
      <c r="J182" s="108"/>
      <c r="K182" s="92"/>
      <c r="L182" s="92"/>
      <c r="M182" s="93"/>
      <c r="N182" s="108"/>
      <c r="O182" s="108"/>
      <c r="P182" s="92"/>
      <c r="Q182" s="92"/>
      <c r="R182" s="93"/>
      <c r="S182" s="108"/>
      <c r="U182" s="92"/>
      <c r="V182" s="92"/>
      <c r="W182" s="93"/>
      <c r="X182" s="108"/>
    </row>
    <row r="183" spans="1:24" ht="9" customHeight="1" x14ac:dyDescent="0.25">
      <c r="A183" s="92"/>
      <c r="B183" s="92"/>
      <c r="C183" s="93"/>
      <c r="D183" s="108"/>
      <c r="E183" s="108"/>
      <c r="F183" s="92"/>
      <c r="G183" s="92"/>
      <c r="H183" s="93"/>
      <c r="I183" s="108"/>
      <c r="J183" s="108"/>
      <c r="K183" s="92"/>
      <c r="L183" s="92"/>
      <c r="M183" s="93"/>
      <c r="N183" s="108"/>
      <c r="O183" s="108"/>
      <c r="P183" s="92"/>
      <c r="Q183" s="92"/>
      <c r="R183" s="93"/>
      <c r="S183" s="108"/>
      <c r="U183" s="92"/>
      <c r="V183" s="92"/>
      <c r="W183" s="93"/>
      <c r="X183" s="108"/>
    </row>
    <row r="184" spans="1:24" ht="9" customHeight="1" x14ac:dyDescent="0.25">
      <c r="A184" s="92"/>
      <c r="B184" s="92"/>
      <c r="C184" s="93"/>
      <c r="D184" s="108"/>
      <c r="E184" s="108"/>
      <c r="F184" s="92"/>
      <c r="G184" s="92"/>
      <c r="H184" s="93"/>
      <c r="I184" s="108"/>
      <c r="J184" s="108"/>
      <c r="K184" s="92"/>
      <c r="L184" s="92"/>
      <c r="M184" s="93"/>
      <c r="N184" s="108"/>
      <c r="O184" s="108"/>
      <c r="P184" s="92"/>
      <c r="Q184" s="92"/>
      <c r="R184" s="93"/>
      <c r="S184" s="108"/>
      <c r="U184" s="92"/>
      <c r="V184" s="92"/>
      <c r="W184" s="93"/>
      <c r="X184" s="108"/>
    </row>
    <row r="185" spans="1:24" ht="9" customHeight="1" x14ac:dyDescent="0.25">
      <c r="A185" s="92"/>
      <c r="B185" s="92"/>
      <c r="C185" s="93"/>
      <c r="D185" s="108"/>
      <c r="E185" s="108"/>
      <c r="F185" s="92"/>
      <c r="G185" s="92"/>
      <c r="H185" s="93"/>
      <c r="I185" s="108"/>
      <c r="J185" s="108"/>
      <c r="K185" s="92"/>
      <c r="L185" s="92"/>
      <c r="M185" s="93"/>
      <c r="N185" s="108"/>
      <c r="O185" s="108"/>
      <c r="P185" s="92"/>
      <c r="Q185" s="92"/>
      <c r="R185" s="93"/>
      <c r="S185" s="108"/>
      <c r="U185" s="92"/>
      <c r="V185" s="92"/>
      <c r="W185" s="93"/>
      <c r="X185" s="108"/>
    </row>
    <row r="186" spans="1:24" x14ac:dyDescent="0.25">
      <c r="A186" s="92"/>
      <c r="B186" s="92"/>
      <c r="C186" s="93"/>
      <c r="D186" s="108"/>
      <c r="E186" s="108"/>
      <c r="F186" s="92"/>
      <c r="G186" s="92"/>
      <c r="H186" s="93"/>
      <c r="I186" s="108"/>
      <c r="J186" s="108"/>
      <c r="K186" s="92"/>
      <c r="L186" s="92"/>
      <c r="M186" s="93"/>
      <c r="N186" s="108"/>
      <c r="O186" s="108"/>
      <c r="P186" s="92"/>
      <c r="Q186" s="92"/>
      <c r="R186" s="93"/>
      <c r="S186" s="108"/>
      <c r="U186" s="92"/>
      <c r="V186" s="92"/>
      <c r="W186" s="93"/>
      <c r="X186" s="108"/>
    </row>
    <row r="187" spans="1:24" x14ac:dyDescent="0.25">
      <c r="A187" s="92"/>
      <c r="B187" s="92"/>
      <c r="C187" s="93"/>
      <c r="D187" s="108"/>
      <c r="E187" s="108"/>
      <c r="F187" s="92"/>
      <c r="G187" s="92"/>
      <c r="H187" s="93"/>
      <c r="I187" s="108"/>
      <c r="J187" s="108"/>
      <c r="K187" s="92"/>
      <c r="L187" s="92"/>
      <c r="M187" s="93"/>
      <c r="N187" s="108"/>
      <c r="O187" s="108"/>
      <c r="P187" s="92"/>
      <c r="Q187" s="92"/>
      <c r="R187" s="93"/>
      <c r="S187" s="108"/>
      <c r="U187" s="92"/>
      <c r="V187" s="92"/>
      <c r="W187" s="93"/>
      <c r="X187" s="108"/>
    </row>
    <row r="188" spans="1:24" x14ac:dyDescent="0.25">
      <c r="A188" s="92"/>
      <c r="B188" s="92"/>
      <c r="C188" s="93"/>
      <c r="D188" s="108"/>
      <c r="E188" s="108"/>
      <c r="F188" s="92"/>
      <c r="G188" s="92"/>
      <c r="H188" s="93"/>
      <c r="I188" s="108"/>
      <c r="J188" s="108"/>
      <c r="K188" s="92"/>
      <c r="L188" s="92"/>
      <c r="M188" s="93"/>
      <c r="N188" s="108"/>
      <c r="O188" s="108"/>
      <c r="P188" s="92"/>
      <c r="Q188" s="92"/>
      <c r="R188" s="93"/>
      <c r="S188" s="108"/>
      <c r="U188" s="92"/>
      <c r="V188" s="92"/>
      <c r="W188" s="93"/>
      <c r="X188" s="108"/>
    </row>
    <row r="189" spans="1:24" x14ac:dyDescent="0.25">
      <c r="A189" s="92"/>
      <c r="B189" s="92"/>
      <c r="C189" s="93"/>
      <c r="D189" s="108"/>
      <c r="E189" s="108"/>
      <c r="F189" s="92"/>
      <c r="G189" s="92"/>
      <c r="H189" s="93"/>
      <c r="I189" s="108"/>
      <c r="J189" s="108"/>
      <c r="K189" s="92"/>
      <c r="L189" s="92"/>
      <c r="M189" s="93"/>
      <c r="N189" s="108"/>
      <c r="O189" s="108"/>
      <c r="P189" s="92"/>
      <c r="Q189" s="92"/>
      <c r="R189" s="93"/>
      <c r="S189" s="108"/>
      <c r="U189" s="92"/>
      <c r="V189" s="92"/>
      <c r="W189" s="93"/>
      <c r="X189" s="108"/>
    </row>
    <row r="190" spans="1:24" x14ac:dyDescent="0.25">
      <c r="A190" s="92"/>
      <c r="B190" s="92"/>
      <c r="C190" s="93"/>
      <c r="D190" s="108"/>
      <c r="E190" s="108"/>
      <c r="F190" s="92"/>
      <c r="G190" s="92"/>
      <c r="H190" s="93"/>
      <c r="I190" s="108"/>
      <c r="J190" s="108"/>
      <c r="K190" s="92"/>
      <c r="L190" s="92"/>
      <c r="M190" s="93"/>
      <c r="N190" s="108"/>
      <c r="O190" s="108"/>
      <c r="P190" s="92"/>
      <c r="Q190" s="92"/>
      <c r="R190" s="93"/>
      <c r="S190" s="108"/>
      <c r="U190" s="92"/>
      <c r="V190" s="92"/>
      <c r="W190" s="93"/>
      <c r="X190" s="108"/>
    </row>
    <row r="191" spans="1:24" x14ac:dyDescent="0.25">
      <c r="A191" s="92"/>
      <c r="B191" s="92"/>
      <c r="C191" s="93"/>
      <c r="D191" s="108"/>
      <c r="E191" s="108"/>
      <c r="F191" s="92"/>
      <c r="G191" s="92"/>
      <c r="H191" s="93"/>
      <c r="I191" s="108"/>
      <c r="J191" s="108"/>
      <c r="K191" s="92"/>
      <c r="L191" s="92"/>
      <c r="M191" s="93"/>
      <c r="N191" s="108"/>
      <c r="O191" s="108"/>
      <c r="P191" s="92"/>
      <c r="Q191" s="92"/>
      <c r="R191" s="93"/>
      <c r="S191" s="108"/>
      <c r="U191" s="92"/>
      <c r="V191" s="92"/>
      <c r="W191" s="93"/>
      <c r="X191" s="108"/>
    </row>
    <row r="192" spans="1:24" x14ac:dyDescent="0.25">
      <c r="A192" s="92"/>
      <c r="B192" s="92"/>
      <c r="C192" s="93"/>
      <c r="D192" s="108"/>
      <c r="E192" s="108"/>
      <c r="F192" s="92"/>
      <c r="G192" s="92"/>
      <c r="H192" s="93"/>
      <c r="I192" s="108"/>
      <c r="J192" s="108"/>
      <c r="K192" s="92"/>
      <c r="L192" s="92"/>
      <c r="M192" s="93"/>
      <c r="N192" s="108"/>
      <c r="O192" s="108"/>
      <c r="P192" s="92"/>
      <c r="Q192" s="92"/>
      <c r="R192" s="93"/>
      <c r="S192" s="108"/>
      <c r="U192" s="92"/>
      <c r="V192" s="92"/>
      <c r="W192" s="93"/>
      <c r="X192" s="108"/>
    </row>
    <row r="193" spans="1:24" x14ac:dyDescent="0.25">
      <c r="A193" s="92"/>
      <c r="B193" s="92"/>
      <c r="C193" s="93"/>
      <c r="D193" s="108"/>
      <c r="E193" s="108"/>
      <c r="F193" s="92"/>
      <c r="G193" s="92"/>
      <c r="H193" s="93"/>
      <c r="I193" s="108"/>
      <c r="J193" s="108"/>
      <c r="K193" s="92"/>
      <c r="L193" s="92"/>
      <c r="M193" s="93"/>
      <c r="N193" s="108"/>
      <c r="O193" s="108"/>
      <c r="P193" s="92"/>
      <c r="Q193" s="92"/>
      <c r="R193" s="93"/>
      <c r="S193" s="108"/>
      <c r="U193" s="92"/>
      <c r="V193" s="92"/>
      <c r="W193" s="93"/>
      <c r="X193" s="108"/>
    </row>
    <row r="194" spans="1:24" x14ac:dyDescent="0.25">
      <c r="A194" s="92"/>
      <c r="B194" s="92"/>
      <c r="C194" s="93"/>
      <c r="D194" s="108"/>
      <c r="E194" s="108"/>
      <c r="F194" s="92"/>
      <c r="G194" s="92"/>
      <c r="H194" s="93"/>
      <c r="I194" s="108"/>
      <c r="J194" s="108"/>
      <c r="K194" s="92"/>
      <c r="L194" s="92"/>
      <c r="M194" s="93"/>
      <c r="N194" s="108"/>
      <c r="O194" s="108"/>
      <c r="P194" s="92"/>
      <c r="Q194" s="92"/>
      <c r="R194" s="93"/>
      <c r="S194" s="108"/>
      <c r="U194" s="92"/>
      <c r="V194" s="92"/>
      <c r="W194" s="93"/>
      <c r="X194" s="108"/>
    </row>
    <row r="195" spans="1:24" x14ac:dyDescent="0.25">
      <c r="A195" s="92"/>
      <c r="B195" s="92"/>
      <c r="C195" s="93"/>
      <c r="D195" s="108"/>
      <c r="E195" s="108"/>
      <c r="F195" s="92"/>
      <c r="G195" s="92"/>
      <c r="H195" s="93"/>
      <c r="I195" s="108"/>
      <c r="J195" s="108"/>
      <c r="K195" s="92"/>
      <c r="L195" s="92"/>
      <c r="M195" s="93"/>
      <c r="N195" s="108"/>
      <c r="O195" s="108"/>
      <c r="P195" s="92"/>
      <c r="Q195" s="92"/>
      <c r="R195" s="93"/>
      <c r="S195" s="108"/>
      <c r="U195" s="92"/>
      <c r="V195" s="92"/>
      <c r="W195" s="93"/>
      <c r="X195" s="108"/>
    </row>
    <row r="196" spans="1:24" x14ac:dyDescent="0.25">
      <c r="A196" s="92"/>
      <c r="B196" s="92"/>
      <c r="C196" s="93"/>
      <c r="D196" s="108"/>
      <c r="E196" s="108"/>
      <c r="F196" s="92"/>
      <c r="G196" s="92"/>
      <c r="H196" s="93"/>
      <c r="I196" s="108"/>
      <c r="J196" s="108"/>
      <c r="K196" s="92"/>
      <c r="L196" s="92"/>
      <c r="M196" s="93"/>
      <c r="N196" s="108"/>
      <c r="O196" s="108"/>
      <c r="P196" s="92"/>
      <c r="Q196" s="92"/>
      <c r="R196" s="93"/>
      <c r="S196" s="108"/>
      <c r="U196" s="92"/>
      <c r="V196" s="92"/>
      <c r="W196" s="93"/>
      <c r="X196" s="108"/>
    </row>
    <row r="197" spans="1:24" x14ac:dyDescent="0.25">
      <c r="A197" s="92"/>
      <c r="B197" s="92"/>
      <c r="C197" s="93"/>
      <c r="D197" s="108"/>
      <c r="E197" s="108"/>
      <c r="F197" s="92"/>
      <c r="G197" s="92"/>
      <c r="H197" s="93"/>
      <c r="I197" s="108"/>
      <c r="J197" s="108"/>
      <c r="K197" s="92"/>
      <c r="L197" s="92"/>
      <c r="M197" s="93"/>
      <c r="N197" s="108"/>
      <c r="O197" s="108"/>
    </row>
    <row r="198" spans="1:24" x14ac:dyDescent="0.25">
      <c r="A198" s="92"/>
      <c r="B198" s="92"/>
      <c r="C198" s="93"/>
      <c r="D198" s="108"/>
      <c r="E198" s="108"/>
      <c r="F198" s="92"/>
      <c r="G198" s="92"/>
      <c r="H198" s="93"/>
      <c r="I198" s="108"/>
      <c r="J198" s="108"/>
      <c r="K198" s="92"/>
      <c r="L198" s="92"/>
      <c r="M198" s="93"/>
      <c r="N198" s="108"/>
      <c r="O198" s="108"/>
    </row>
    <row r="199" spans="1:24" x14ac:dyDescent="0.25">
      <c r="A199" s="92"/>
      <c r="B199" s="92"/>
      <c r="C199" s="93"/>
      <c r="D199" s="108"/>
      <c r="E199" s="108"/>
      <c r="F199" s="92"/>
      <c r="G199" s="92"/>
      <c r="H199" s="93"/>
      <c r="I199" s="108"/>
      <c r="J199" s="108"/>
      <c r="K199" s="92"/>
      <c r="L199" s="92"/>
      <c r="M199" s="93"/>
      <c r="N199" s="108"/>
      <c r="O199" s="108"/>
    </row>
    <row r="200" spans="1:24" x14ac:dyDescent="0.25">
      <c r="A200" s="92"/>
      <c r="B200" s="92"/>
      <c r="C200" s="93"/>
      <c r="D200" s="108"/>
      <c r="E200" s="108"/>
      <c r="F200" s="92"/>
      <c r="G200" s="92"/>
      <c r="H200" s="93"/>
      <c r="I200" s="108"/>
      <c r="J200" s="108"/>
      <c r="O200" s="108"/>
    </row>
    <row r="201" spans="1:24" x14ac:dyDescent="0.25">
      <c r="A201" s="92"/>
      <c r="B201" s="92"/>
      <c r="C201" s="93"/>
      <c r="D201" s="108"/>
      <c r="E201" s="108"/>
      <c r="F201" s="92"/>
      <c r="G201" s="92"/>
      <c r="H201" s="93"/>
      <c r="I201" s="108"/>
      <c r="J201" s="108"/>
      <c r="O201" s="108"/>
    </row>
    <row r="202" spans="1:24" x14ac:dyDescent="0.25">
      <c r="A202" s="92"/>
      <c r="B202" s="92"/>
      <c r="C202" s="93"/>
      <c r="D202" s="108"/>
      <c r="E202" s="108"/>
      <c r="F202" s="92"/>
      <c r="G202" s="92"/>
      <c r="H202" s="93"/>
      <c r="I202" s="108"/>
      <c r="J202" s="108"/>
      <c r="O202" s="108"/>
    </row>
  </sheetData>
  <hyperlinks>
    <hyperlink ref="D152" r:id="rId1" xr:uid="{00000000-0004-0000-0A00-000000000000}"/>
  </hyperlinks>
  <pageMargins left="0.7" right="0.7" top="0.75" bottom="0.75" header="0.3" footer="0.3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24"/>
  <sheetViews>
    <sheetView workbookViewId="0">
      <selection activeCell="D5" sqref="D5"/>
    </sheetView>
  </sheetViews>
  <sheetFormatPr defaultRowHeight="15" x14ac:dyDescent="0.25"/>
  <cols>
    <col min="1" max="1" width="9.85546875" bestFit="1" customWidth="1"/>
    <col min="2" max="2" width="32.85546875" style="121" customWidth="1"/>
    <col min="3" max="3" width="23.28515625" customWidth="1"/>
    <col min="5" max="5" width="37.5703125" customWidth="1"/>
    <col min="6" max="6" width="17.5703125" customWidth="1"/>
  </cols>
  <sheetData>
    <row r="1" spans="1:6" ht="75" x14ac:dyDescent="0.25">
      <c r="B1" s="130" t="s">
        <v>525</v>
      </c>
      <c r="C1" s="130" t="s">
        <v>524</v>
      </c>
      <c r="E1" s="130"/>
      <c r="F1" s="131"/>
    </row>
    <row r="2" spans="1:6" x14ac:dyDescent="0.25">
      <c r="B2" s="132" t="s">
        <v>464</v>
      </c>
    </row>
    <row r="3" spans="1:6" x14ac:dyDescent="0.25">
      <c r="A3" s="137">
        <v>23101</v>
      </c>
      <c r="B3" s="172">
        <v>13770</v>
      </c>
      <c r="C3" s="175">
        <f>+'GDP data'!B114</f>
        <v>7423</v>
      </c>
      <c r="F3" s="136"/>
    </row>
    <row r="4" spans="1:6" x14ac:dyDescent="0.25">
      <c r="A4" s="137">
        <v>23192</v>
      </c>
      <c r="B4" s="172">
        <v>14104</v>
      </c>
      <c r="C4" s="175">
        <f>+'GDP data'!B115</f>
        <v>7803</v>
      </c>
      <c r="F4" s="136"/>
    </row>
    <row r="5" spans="1:6" x14ac:dyDescent="0.25">
      <c r="A5" s="137">
        <v>23284</v>
      </c>
      <c r="B5" s="172">
        <v>14351</v>
      </c>
      <c r="C5" s="175">
        <f>+'GDP data'!B116</f>
        <v>7923</v>
      </c>
      <c r="E5" s="136"/>
      <c r="F5" s="136"/>
    </row>
    <row r="6" spans="1:6" x14ac:dyDescent="0.25">
      <c r="A6" s="137">
        <v>23376</v>
      </c>
      <c r="B6" s="172">
        <v>14774</v>
      </c>
      <c r="C6" s="175">
        <f>+'GDP data'!B117</f>
        <v>8175</v>
      </c>
      <c r="E6" s="136"/>
      <c r="F6" s="136"/>
    </row>
    <row r="7" spans="1:6" x14ac:dyDescent="0.25">
      <c r="A7" s="137">
        <v>23467</v>
      </c>
      <c r="B7" s="172">
        <v>15001</v>
      </c>
      <c r="C7" s="175">
        <f>+'GDP data'!B118</f>
        <v>8194</v>
      </c>
      <c r="E7" s="136"/>
      <c r="F7" s="136"/>
    </row>
    <row r="8" spans="1:6" x14ac:dyDescent="0.25">
      <c r="A8" s="137">
        <v>23558</v>
      </c>
      <c r="B8" s="172">
        <v>15326</v>
      </c>
      <c r="C8" s="175">
        <f>+'GDP data'!B119</f>
        <v>8474</v>
      </c>
      <c r="E8" s="136"/>
      <c r="F8" s="136"/>
    </row>
    <row r="9" spans="1:6" x14ac:dyDescent="0.25">
      <c r="A9" s="137">
        <v>23650</v>
      </c>
      <c r="B9" s="172">
        <v>15665</v>
      </c>
      <c r="C9" s="175">
        <f>+'GDP data'!B120</f>
        <v>8661</v>
      </c>
      <c r="E9" s="136"/>
      <c r="F9" s="136"/>
    </row>
    <row r="10" spans="1:6" x14ac:dyDescent="0.25">
      <c r="A10" s="137">
        <v>23742</v>
      </c>
      <c r="B10" s="172">
        <v>15900</v>
      </c>
      <c r="C10" s="175">
        <f>+'GDP data'!B121</f>
        <v>8908</v>
      </c>
      <c r="E10" s="136"/>
      <c r="F10" s="136"/>
    </row>
    <row r="11" spans="1:6" x14ac:dyDescent="0.25">
      <c r="A11" s="137">
        <v>23832</v>
      </c>
      <c r="B11" s="172">
        <v>16138</v>
      </c>
      <c r="C11" s="175">
        <f>+'GDP data'!B122</f>
        <v>9071</v>
      </c>
      <c r="E11" s="136"/>
      <c r="F11" s="136"/>
    </row>
    <row r="12" spans="1:6" x14ac:dyDescent="0.25">
      <c r="A12" s="137">
        <v>23923</v>
      </c>
      <c r="B12" s="172">
        <v>16502</v>
      </c>
      <c r="C12" s="175">
        <f>+'GDP data'!B123</f>
        <v>9116</v>
      </c>
      <c r="E12" s="136"/>
      <c r="F12" s="136"/>
    </row>
    <row r="13" spans="1:6" x14ac:dyDescent="0.25">
      <c r="A13" s="137">
        <v>24015</v>
      </c>
      <c r="B13" s="172">
        <v>16894</v>
      </c>
      <c r="C13" s="175">
        <f>+'GDP data'!B124</f>
        <v>9335</v>
      </c>
      <c r="E13" s="136"/>
      <c r="F13" s="136"/>
    </row>
    <row r="14" spans="1:6" x14ac:dyDescent="0.25">
      <c r="A14" s="137">
        <v>24107</v>
      </c>
      <c r="B14" s="172">
        <v>17397</v>
      </c>
      <c r="C14" s="175">
        <f>+'GDP data'!B125</f>
        <v>9514</v>
      </c>
      <c r="E14" s="136"/>
      <c r="F14" s="136"/>
    </row>
    <row r="15" spans="1:6" x14ac:dyDescent="0.25">
      <c r="A15" s="137">
        <v>24197</v>
      </c>
      <c r="B15" s="172">
        <v>17935</v>
      </c>
      <c r="C15" s="175">
        <f>+'GDP data'!B126</f>
        <v>9652</v>
      </c>
      <c r="E15" s="136"/>
      <c r="F15" s="136"/>
    </row>
    <row r="16" spans="1:6" x14ac:dyDescent="0.25">
      <c r="A16" s="137">
        <v>24288</v>
      </c>
      <c r="B16" s="172">
        <v>18091</v>
      </c>
      <c r="C16" s="175">
        <f>+'GDP data'!B127</f>
        <v>9815</v>
      </c>
      <c r="E16" s="136"/>
      <c r="F16" s="136"/>
    </row>
    <row r="17" spans="1:6" x14ac:dyDescent="0.25">
      <c r="A17" s="137">
        <v>24380</v>
      </c>
      <c r="B17" s="172">
        <v>18380</v>
      </c>
      <c r="C17" s="175">
        <f>+'GDP data'!B128</f>
        <v>9999</v>
      </c>
      <c r="E17" s="136"/>
      <c r="F17" s="136"/>
    </row>
    <row r="18" spans="1:6" x14ac:dyDescent="0.25">
      <c r="A18" s="137">
        <v>24472</v>
      </c>
      <c r="B18" s="172">
        <v>18523</v>
      </c>
      <c r="C18" s="175">
        <f>+'GDP data'!B129</f>
        <v>10107</v>
      </c>
      <c r="E18" s="136"/>
      <c r="F18" s="136"/>
    </row>
    <row r="19" spans="1:6" x14ac:dyDescent="0.25">
      <c r="A19" s="137">
        <v>24562</v>
      </c>
      <c r="B19" s="172">
        <v>18994</v>
      </c>
      <c r="C19" s="175">
        <f>+'GDP data'!B130</f>
        <v>10214</v>
      </c>
      <c r="E19" s="136"/>
      <c r="F19" s="136"/>
    </row>
    <row r="20" spans="1:6" x14ac:dyDescent="0.25">
      <c r="A20" s="137">
        <v>24653</v>
      </c>
      <c r="B20" s="172">
        <v>19565</v>
      </c>
      <c r="C20" s="175">
        <f>+'GDP data'!B131</f>
        <v>10466</v>
      </c>
      <c r="E20" s="136"/>
      <c r="F20" s="136"/>
    </row>
    <row r="21" spans="1:6" x14ac:dyDescent="0.25">
      <c r="A21" s="137">
        <v>24745</v>
      </c>
      <c r="B21" s="172">
        <v>20286</v>
      </c>
      <c r="C21" s="175">
        <f>+'GDP data'!B132</f>
        <v>10534</v>
      </c>
      <c r="E21" s="136"/>
      <c r="F21" s="136"/>
    </row>
    <row r="22" spans="1:6" x14ac:dyDescent="0.25">
      <c r="A22" s="137">
        <v>24837</v>
      </c>
      <c r="B22" s="172">
        <v>20894</v>
      </c>
      <c r="C22" s="175">
        <f>+'GDP data'!B133</f>
        <v>10687</v>
      </c>
      <c r="E22" s="136"/>
      <c r="F22" s="136"/>
    </row>
    <row r="23" spans="1:6" x14ac:dyDescent="0.25">
      <c r="A23" s="137">
        <v>24928</v>
      </c>
      <c r="B23" s="172">
        <v>21345</v>
      </c>
      <c r="C23" s="175">
        <f>+'GDP data'!B134</f>
        <v>11161</v>
      </c>
      <c r="E23" s="136"/>
      <c r="F23" s="136"/>
    </row>
    <row r="24" spans="1:6" x14ac:dyDescent="0.25">
      <c r="A24" s="137">
        <v>25019</v>
      </c>
      <c r="B24" s="172">
        <v>21911</v>
      </c>
      <c r="C24" s="175">
        <f>+'GDP data'!B135</f>
        <v>11282</v>
      </c>
      <c r="E24" s="136"/>
      <c r="F24" s="136"/>
    </row>
    <row r="25" spans="1:6" x14ac:dyDescent="0.25">
      <c r="A25" s="137">
        <v>25111</v>
      </c>
      <c r="B25" s="172">
        <v>22210</v>
      </c>
      <c r="C25" s="175">
        <f>+'GDP data'!B136</f>
        <v>11635</v>
      </c>
      <c r="E25" s="136"/>
      <c r="F25" s="136"/>
    </row>
    <row r="26" spans="1:6" x14ac:dyDescent="0.25">
      <c r="A26" s="137">
        <v>25203</v>
      </c>
      <c r="B26" s="172">
        <v>22666</v>
      </c>
      <c r="C26" s="175">
        <f>+'GDP data'!B137</f>
        <v>11930</v>
      </c>
      <c r="E26" s="136"/>
      <c r="F26" s="136"/>
    </row>
    <row r="27" spans="1:6" x14ac:dyDescent="0.25">
      <c r="A27" s="137">
        <v>25293</v>
      </c>
      <c r="B27" s="172">
        <v>23011</v>
      </c>
      <c r="C27" s="175">
        <f>+'GDP data'!B138</f>
        <v>12132</v>
      </c>
      <c r="E27" s="136"/>
      <c r="F27" s="136"/>
    </row>
    <row r="28" spans="1:6" x14ac:dyDescent="0.25">
      <c r="A28" s="137">
        <v>25384</v>
      </c>
      <c r="B28" s="172">
        <v>23007</v>
      </c>
      <c r="C28" s="175">
        <f>+'GDP data'!B139</f>
        <v>12305</v>
      </c>
      <c r="E28" s="136"/>
      <c r="F28" s="136"/>
    </row>
    <row r="29" spans="1:6" x14ac:dyDescent="0.25">
      <c r="A29" s="137">
        <v>25476</v>
      </c>
      <c r="B29" s="172">
        <v>23374</v>
      </c>
      <c r="C29" s="175">
        <f>+'GDP data'!B140</f>
        <v>12565</v>
      </c>
      <c r="E29" s="136"/>
      <c r="F29" s="136"/>
    </row>
    <row r="30" spans="1:6" x14ac:dyDescent="0.25">
      <c r="A30" s="137">
        <v>25568</v>
      </c>
      <c r="B30" s="172">
        <v>23803</v>
      </c>
      <c r="C30" s="175">
        <f>+'GDP data'!B141</f>
        <v>12907</v>
      </c>
      <c r="E30" s="136"/>
      <c r="F30" s="136"/>
    </row>
    <row r="31" spans="1:6" x14ac:dyDescent="0.25">
      <c r="A31" s="137">
        <v>25658</v>
      </c>
      <c r="B31" s="172">
        <v>24150</v>
      </c>
      <c r="C31" s="175">
        <f>+'GDP data'!B142</f>
        <v>13250</v>
      </c>
      <c r="E31" s="136"/>
      <c r="F31" s="136"/>
    </row>
    <row r="32" spans="1:6" x14ac:dyDescent="0.25">
      <c r="A32" s="137">
        <v>25749</v>
      </c>
      <c r="B32" s="172">
        <v>25024</v>
      </c>
      <c r="C32" s="175">
        <f>+'GDP data'!B143</f>
        <v>13832</v>
      </c>
      <c r="E32" s="136"/>
      <c r="F32" s="136"/>
    </row>
    <row r="33" spans="1:6" x14ac:dyDescent="0.25">
      <c r="A33" s="137">
        <v>25841</v>
      </c>
      <c r="B33" s="172">
        <v>25858</v>
      </c>
      <c r="C33" s="175">
        <f>+'GDP data'!B144</f>
        <v>14288</v>
      </c>
      <c r="E33" s="136"/>
      <c r="F33" s="136"/>
    </row>
    <row r="34" spans="1:6" x14ac:dyDescent="0.25">
      <c r="A34" s="137">
        <v>25933</v>
      </c>
      <c r="B34" s="172">
        <v>26644</v>
      </c>
      <c r="C34" s="175">
        <f>+'GDP data'!B145</f>
        <v>14807</v>
      </c>
      <c r="E34" s="136"/>
      <c r="F34" s="136"/>
    </row>
    <row r="35" spans="1:6" x14ac:dyDescent="0.25">
      <c r="A35" s="137">
        <v>26023</v>
      </c>
      <c r="B35" s="172">
        <v>27651</v>
      </c>
      <c r="C35" s="175">
        <f>+'GDP data'!B146</f>
        <v>15019</v>
      </c>
      <c r="E35" s="136"/>
      <c r="F35" s="136"/>
    </row>
    <row r="36" spans="1:6" x14ac:dyDescent="0.25">
      <c r="A36" s="137">
        <v>26114</v>
      </c>
      <c r="B36" s="172">
        <v>28484</v>
      </c>
      <c r="C36" s="175">
        <f>+'GDP data'!B147</f>
        <v>15516</v>
      </c>
      <c r="E36" s="136"/>
      <c r="F36" s="136"/>
    </row>
    <row r="37" spans="1:6" x14ac:dyDescent="0.25">
      <c r="A37" s="137">
        <v>26206</v>
      </c>
      <c r="B37" s="172">
        <v>29521</v>
      </c>
      <c r="C37" s="175">
        <f>+'GDP data'!B148</f>
        <v>16005</v>
      </c>
      <c r="E37" s="136"/>
      <c r="F37" s="136"/>
    </row>
    <row r="38" spans="1:6" x14ac:dyDescent="0.25">
      <c r="A38" s="137">
        <v>26298</v>
      </c>
      <c r="B38" s="172">
        <v>30983</v>
      </c>
      <c r="C38" s="175">
        <f>+'GDP data'!B149</f>
        <v>16408</v>
      </c>
      <c r="E38" s="136"/>
      <c r="F38" s="136"/>
    </row>
    <row r="39" spans="1:6" x14ac:dyDescent="0.25">
      <c r="A39" s="137">
        <v>26389</v>
      </c>
      <c r="B39" s="172">
        <v>33006</v>
      </c>
      <c r="C39" s="175">
        <f>+'GDP data'!B150</f>
        <v>16622</v>
      </c>
      <c r="E39" s="136"/>
      <c r="F39" s="136"/>
    </row>
    <row r="40" spans="1:6" x14ac:dyDescent="0.25">
      <c r="A40" s="137">
        <v>26480</v>
      </c>
      <c r="B40" s="172">
        <v>34991</v>
      </c>
      <c r="C40" s="175">
        <f>+'GDP data'!B151</f>
        <v>17403</v>
      </c>
      <c r="E40" s="136"/>
      <c r="F40" s="136"/>
    </row>
    <row r="41" spans="1:6" x14ac:dyDescent="0.25">
      <c r="A41" s="137">
        <v>26572</v>
      </c>
      <c r="B41" s="172">
        <v>36400</v>
      </c>
      <c r="C41" s="175">
        <f>+'GDP data'!B152</f>
        <v>17777</v>
      </c>
      <c r="E41" s="136"/>
      <c r="F41" s="136"/>
    </row>
    <row r="42" spans="1:6" x14ac:dyDescent="0.25">
      <c r="A42" s="137">
        <v>26664</v>
      </c>
      <c r="B42" s="172">
        <v>38183</v>
      </c>
      <c r="C42" s="175">
        <f>+'GDP data'!B153</f>
        <v>18861</v>
      </c>
      <c r="E42" s="136"/>
      <c r="F42" s="136"/>
    </row>
    <row r="43" spans="1:6" x14ac:dyDescent="0.25">
      <c r="A43" s="137">
        <v>26754</v>
      </c>
      <c r="B43" s="172">
        <v>40081</v>
      </c>
      <c r="C43" s="175">
        <f>+'GDP data'!B154</f>
        <v>20077</v>
      </c>
      <c r="E43" s="136"/>
      <c r="F43" s="136"/>
    </row>
    <row r="44" spans="1:6" x14ac:dyDescent="0.25">
      <c r="A44" s="137">
        <v>26845</v>
      </c>
      <c r="B44" s="172">
        <v>42139</v>
      </c>
      <c r="C44" s="175">
        <f>+'GDP data'!B155</f>
        <v>19893</v>
      </c>
      <c r="E44" s="136"/>
      <c r="F44" s="136"/>
    </row>
    <row r="45" spans="1:6" x14ac:dyDescent="0.25">
      <c r="A45" s="137">
        <v>26937</v>
      </c>
      <c r="B45" s="172">
        <v>44637</v>
      </c>
      <c r="C45" s="175">
        <f>+'GDP data'!B156</f>
        <v>20587</v>
      </c>
      <c r="E45" s="136"/>
      <c r="F45" s="136"/>
    </row>
    <row r="46" spans="1:6" x14ac:dyDescent="0.25">
      <c r="A46" s="137">
        <v>27029</v>
      </c>
      <c r="B46" s="172">
        <v>46566</v>
      </c>
      <c r="C46" s="175">
        <f>+'GDP data'!B157</f>
        <v>21338</v>
      </c>
      <c r="E46" s="136"/>
      <c r="F46" s="136"/>
    </row>
    <row r="47" spans="1:6" x14ac:dyDescent="0.25">
      <c r="A47" s="137">
        <v>27119</v>
      </c>
      <c r="B47" s="172">
        <v>47867</v>
      </c>
      <c r="C47" s="175">
        <f>+'GDP data'!B158</f>
        <v>21167</v>
      </c>
      <c r="E47" s="136"/>
      <c r="F47" s="136"/>
    </row>
    <row r="48" spans="1:6" x14ac:dyDescent="0.25">
      <c r="A48" s="137">
        <v>27210</v>
      </c>
      <c r="B48" s="172">
        <v>48717</v>
      </c>
      <c r="C48" s="175">
        <f>+'GDP data'!B159</f>
        <v>22659</v>
      </c>
      <c r="E48" s="136"/>
      <c r="F48" s="136"/>
    </row>
    <row r="49" spans="1:6" x14ac:dyDescent="0.25">
      <c r="A49" s="137">
        <v>27302</v>
      </c>
      <c r="B49" s="172">
        <v>49573</v>
      </c>
      <c r="C49" s="175">
        <f>+'GDP data'!B160</f>
        <v>23907</v>
      </c>
      <c r="E49" s="136"/>
      <c r="F49" s="136"/>
    </row>
    <row r="50" spans="1:6" x14ac:dyDescent="0.25">
      <c r="A50" s="137">
        <v>27394</v>
      </c>
      <c r="B50" s="172">
        <v>51654</v>
      </c>
      <c r="C50" s="175">
        <f>+'GDP data'!B161</f>
        <v>25010</v>
      </c>
      <c r="E50" s="136"/>
      <c r="F50" s="136"/>
    </row>
    <row r="51" spans="1:6" x14ac:dyDescent="0.25">
      <c r="A51" s="137">
        <v>27484</v>
      </c>
      <c r="B51" s="172">
        <v>53328</v>
      </c>
      <c r="C51" s="175">
        <f>+'GDP data'!B162</f>
        <v>26839</v>
      </c>
      <c r="E51" s="136"/>
      <c r="F51" s="136"/>
    </row>
    <row r="52" spans="1:6" x14ac:dyDescent="0.25">
      <c r="A52" s="137">
        <v>27575</v>
      </c>
      <c r="B52" s="172">
        <v>54975</v>
      </c>
      <c r="C52" s="175">
        <f>+'GDP data'!B163</f>
        <v>28141</v>
      </c>
      <c r="E52" s="136"/>
      <c r="F52" s="136"/>
    </row>
    <row r="53" spans="1:6" x14ac:dyDescent="0.25">
      <c r="A53" s="137">
        <v>27667</v>
      </c>
      <c r="B53" s="172">
        <v>56896</v>
      </c>
      <c r="C53" s="175">
        <f>+'GDP data'!B164</f>
        <v>29279</v>
      </c>
      <c r="E53" s="136"/>
      <c r="F53" s="136"/>
    </row>
    <row r="54" spans="1:6" x14ac:dyDescent="0.25">
      <c r="A54" s="137">
        <v>27759</v>
      </c>
      <c r="B54" s="172">
        <v>57846</v>
      </c>
      <c r="C54" s="175">
        <f>+'GDP data'!B165</f>
        <v>30917</v>
      </c>
      <c r="E54" s="136"/>
      <c r="F54" s="136"/>
    </row>
    <row r="55" spans="1:6" x14ac:dyDescent="0.25">
      <c r="A55" s="137">
        <v>27850</v>
      </c>
      <c r="B55" s="172">
        <v>59604</v>
      </c>
      <c r="C55" s="175">
        <f>+'GDP data'!B166</f>
        <v>32456</v>
      </c>
      <c r="E55" s="136"/>
      <c r="F55" s="136"/>
    </row>
    <row r="56" spans="1:6" x14ac:dyDescent="0.25">
      <c r="A56" s="137">
        <v>27941</v>
      </c>
      <c r="B56" s="172">
        <v>61471</v>
      </c>
      <c r="C56" s="175">
        <f>+'GDP data'!B167</f>
        <v>33307</v>
      </c>
      <c r="E56" s="136"/>
      <c r="F56" s="136"/>
    </row>
    <row r="57" spans="1:6" x14ac:dyDescent="0.25">
      <c r="A57" s="137">
        <v>28033</v>
      </c>
      <c r="B57" s="172">
        <v>63703</v>
      </c>
      <c r="C57" s="175">
        <f>+'GDP data'!B168</f>
        <v>34522</v>
      </c>
      <c r="E57" s="136"/>
      <c r="F57" s="136"/>
    </row>
    <row r="58" spans="1:6" x14ac:dyDescent="0.25">
      <c r="A58" s="137">
        <v>28125</v>
      </c>
      <c r="B58" s="172">
        <v>64444</v>
      </c>
      <c r="C58" s="175">
        <f>+'GDP data'!B169</f>
        <v>36664</v>
      </c>
      <c r="E58" s="136"/>
      <c r="F58" s="136"/>
    </row>
    <row r="59" spans="1:6" x14ac:dyDescent="0.25">
      <c r="A59" s="137">
        <v>28215</v>
      </c>
      <c r="B59" s="172">
        <v>65652</v>
      </c>
      <c r="C59" s="175">
        <f>+'GDP data'!B170</f>
        <v>38010</v>
      </c>
      <c r="E59" s="136"/>
      <c r="F59" s="136"/>
    </row>
    <row r="60" spans="1:6" x14ac:dyDescent="0.25">
      <c r="A60" s="137">
        <v>28306</v>
      </c>
      <c r="B60" s="172">
        <v>68147</v>
      </c>
      <c r="C60" s="175">
        <f>+'GDP data'!B171</f>
        <v>39228</v>
      </c>
      <c r="E60" s="136"/>
      <c r="F60" s="136"/>
    </row>
    <row r="61" spans="1:6" x14ac:dyDescent="0.25">
      <c r="A61" s="137">
        <v>28398</v>
      </c>
      <c r="B61" s="172">
        <v>70633</v>
      </c>
      <c r="C61" s="175">
        <f>+'GDP data'!B172</f>
        <v>40324</v>
      </c>
      <c r="E61" s="136"/>
      <c r="F61" s="136"/>
    </row>
    <row r="62" spans="1:6" x14ac:dyDescent="0.25">
      <c r="A62" s="137">
        <v>28490</v>
      </c>
      <c r="B62" s="172">
        <v>74031</v>
      </c>
      <c r="C62" s="175">
        <f>+'GDP data'!B173</f>
        <v>42139</v>
      </c>
      <c r="E62" s="136"/>
      <c r="F62" s="136"/>
    </row>
    <row r="63" spans="1:6" x14ac:dyDescent="0.25">
      <c r="A63" s="137">
        <v>28580</v>
      </c>
      <c r="B63" s="172">
        <v>77971</v>
      </c>
      <c r="C63" s="175">
        <f>+'GDP data'!B174</f>
        <v>44106</v>
      </c>
      <c r="E63" s="136"/>
      <c r="F63" s="136"/>
    </row>
    <row r="64" spans="1:6" x14ac:dyDescent="0.25">
      <c r="A64" s="137">
        <v>28671</v>
      </c>
      <c r="B64" s="172">
        <v>79911</v>
      </c>
      <c r="C64" s="175">
        <f>+'GDP data'!B175</f>
        <v>45848</v>
      </c>
      <c r="E64" s="136"/>
      <c r="F64" s="136"/>
    </row>
    <row r="65" spans="1:6" x14ac:dyDescent="0.25">
      <c r="A65" s="137">
        <v>28763</v>
      </c>
      <c r="B65" s="172">
        <v>82283</v>
      </c>
      <c r="C65" s="175">
        <f>+'GDP data'!B176</f>
        <v>47147</v>
      </c>
      <c r="E65" s="136"/>
      <c r="F65" s="136"/>
    </row>
    <row r="66" spans="1:6" x14ac:dyDescent="0.25">
      <c r="A66" s="137">
        <v>28855</v>
      </c>
      <c r="B66" s="172">
        <v>85174</v>
      </c>
      <c r="C66" s="175">
        <f>+'GDP data'!B177</f>
        <v>48867</v>
      </c>
      <c r="E66" s="136"/>
      <c r="F66" s="136"/>
    </row>
    <row r="67" spans="1:6" x14ac:dyDescent="0.25">
      <c r="A67" s="137">
        <v>28945</v>
      </c>
      <c r="B67" s="172">
        <v>87922</v>
      </c>
      <c r="C67" s="175">
        <f>+'GDP data'!B178</f>
        <v>50437</v>
      </c>
      <c r="E67" s="136"/>
      <c r="F67" s="136"/>
    </row>
    <row r="68" spans="1:6" x14ac:dyDescent="0.25">
      <c r="A68" s="137">
        <v>29036</v>
      </c>
      <c r="B68" s="172">
        <v>91073</v>
      </c>
      <c r="C68" s="175">
        <f>+'GDP data'!B179</f>
        <v>53928</v>
      </c>
      <c r="E68" s="136"/>
      <c r="F68" s="136"/>
    </row>
    <row r="69" spans="1:6" x14ac:dyDescent="0.25">
      <c r="A69" s="137">
        <v>29128</v>
      </c>
      <c r="B69" s="172">
        <v>94300</v>
      </c>
      <c r="C69" s="175">
        <f>+'GDP data'!B180</f>
        <v>56724</v>
      </c>
      <c r="E69" s="136"/>
      <c r="F69" s="136"/>
    </row>
    <row r="70" spans="1:6" x14ac:dyDescent="0.25">
      <c r="A70" s="137">
        <v>29220</v>
      </c>
      <c r="B70" s="172">
        <v>97506</v>
      </c>
      <c r="C70" s="175">
        <f>+'GDP data'!B181</f>
        <v>59756</v>
      </c>
      <c r="E70" s="136"/>
      <c r="F70" s="136"/>
    </row>
    <row r="71" spans="1:6" x14ac:dyDescent="0.25">
      <c r="A71" s="137">
        <v>29311</v>
      </c>
      <c r="B71" s="172">
        <v>100201</v>
      </c>
      <c r="C71" s="175">
        <f>+'GDP data'!B182</f>
        <v>62111</v>
      </c>
      <c r="E71" s="136"/>
      <c r="F71" s="136"/>
    </row>
    <row r="72" spans="1:6" x14ac:dyDescent="0.25">
      <c r="A72" s="137">
        <v>29402</v>
      </c>
      <c r="B72" s="172">
        <v>104853</v>
      </c>
      <c r="C72" s="175">
        <f>+'GDP data'!B183</f>
        <v>63698</v>
      </c>
      <c r="E72" s="136"/>
      <c r="F72" s="136"/>
    </row>
    <row r="73" spans="1:6" x14ac:dyDescent="0.25">
      <c r="A73" s="137">
        <v>29494</v>
      </c>
      <c r="B73" s="172">
        <v>109076</v>
      </c>
      <c r="C73" s="175">
        <f>+'GDP data'!B184</f>
        <v>66009</v>
      </c>
      <c r="E73" s="136"/>
      <c r="F73" s="136"/>
    </row>
    <row r="74" spans="1:6" x14ac:dyDescent="0.25">
      <c r="A74" s="137">
        <v>29586</v>
      </c>
      <c r="B74" s="172">
        <v>114324</v>
      </c>
      <c r="C74" s="175">
        <f>+'GDP data'!B185</f>
        <v>68144</v>
      </c>
      <c r="E74" s="136"/>
      <c r="F74" s="136"/>
    </row>
    <row r="75" spans="1:6" x14ac:dyDescent="0.25">
      <c r="A75" s="137">
        <v>29676</v>
      </c>
      <c r="B75" s="172">
        <v>117566</v>
      </c>
      <c r="C75" s="175">
        <f>+'GDP data'!B186</f>
        <v>69926</v>
      </c>
      <c r="E75" s="136"/>
      <c r="F75" s="136"/>
    </row>
    <row r="76" spans="1:6" x14ac:dyDescent="0.25">
      <c r="A76" s="137">
        <v>29767</v>
      </c>
      <c r="B76" s="172">
        <v>122606</v>
      </c>
      <c r="C76" s="175">
        <f>+'GDP data'!B187</f>
        <v>71254</v>
      </c>
      <c r="E76" s="136"/>
      <c r="F76" s="136"/>
    </row>
    <row r="77" spans="1:6" x14ac:dyDescent="0.25">
      <c r="A77" s="137">
        <v>29859</v>
      </c>
      <c r="B77" s="172">
        <v>127122</v>
      </c>
      <c r="C77" s="175">
        <f>+'GDP data'!B188</f>
        <v>73204</v>
      </c>
      <c r="E77" s="136"/>
      <c r="F77" s="136"/>
    </row>
    <row r="78" spans="1:6" x14ac:dyDescent="0.25">
      <c r="A78" s="137">
        <v>29951</v>
      </c>
      <c r="B78" s="172">
        <v>137846</v>
      </c>
      <c r="C78" s="175">
        <f>+'GDP data'!B189</f>
        <v>75515</v>
      </c>
      <c r="E78" s="136"/>
      <c r="F78" s="136"/>
    </row>
    <row r="79" spans="1:6" x14ac:dyDescent="0.25">
      <c r="A79" s="137">
        <v>30041</v>
      </c>
      <c r="B79" s="172">
        <v>141382</v>
      </c>
      <c r="C79" s="175">
        <f>+'GDP data'!B190</f>
        <v>77425</v>
      </c>
      <c r="E79" s="136"/>
      <c r="F79" s="136"/>
    </row>
    <row r="80" spans="1:6" x14ac:dyDescent="0.25">
      <c r="A80" s="137">
        <v>30132</v>
      </c>
      <c r="B80" s="172">
        <v>145380</v>
      </c>
      <c r="C80" s="175">
        <f>+'GDP data'!B191</f>
        <v>78887</v>
      </c>
      <c r="E80" s="136"/>
      <c r="F80" s="136"/>
    </row>
    <row r="81" spans="1:6" x14ac:dyDescent="0.25">
      <c r="A81" s="137">
        <v>30224</v>
      </c>
      <c r="B81" s="172">
        <v>149711</v>
      </c>
      <c r="C81" s="175">
        <f>+'GDP data'!B192</f>
        <v>80339</v>
      </c>
      <c r="E81" s="136"/>
      <c r="F81" s="136"/>
    </row>
    <row r="82" spans="1:6" x14ac:dyDescent="0.25">
      <c r="A82" s="137">
        <v>30316</v>
      </c>
      <c r="B82" s="172">
        <v>153874</v>
      </c>
      <c r="C82" s="175">
        <f>+'GDP data'!B193</f>
        <v>82559</v>
      </c>
      <c r="E82" s="136"/>
      <c r="F82" s="136"/>
    </row>
    <row r="83" spans="1:6" x14ac:dyDescent="0.25">
      <c r="A83" s="137">
        <v>30406</v>
      </c>
      <c r="B83" s="172">
        <v>161333</v>
      </c>
      <c r="C83" s="175">
        <f>+'GDP data'!B194</f>
        <v>85602</v>
      </c>
      <c r="E83" s="136"/>
      <c r="F83" s="136"/>
    </row>
    <row r="84" spans="1:6" x14ac:dyDescent="0.25">
      <c r="A84" s="137">
        <v>30497</v>
      </c>
      <c r="B84" s="172">
        <v>165974</v>
      </c>
      <c r="C84" s="175">
        <f>+'GDP data'!B195</f>
        <v>86341</v>
      </c>
      <c r="E84" s="136"/>
      <c r="F84" s="136"/>
    </row>
    <row r="85" spans="1:6" x14ac:dyDescent="0.25">
      <c r="A85" s="137">
        <v>30589</v>
      </c>
      <c r="B85" s="172">
        <v>169488</v>
      </c>
      <c r="C85" s="175">
        <f>+'GDP data'!B196</f>
        <v>88455</v>
      </c>
      <c r="E85" s="136"/>
      <c r="F85" s="136"/>
    </row>
    <row r="86" spans="1:6" x14ac:dyDescent="0.25">
      <c r="A86" s="137">
        <v>30681</v>
      </c>
      <c r="B86" s="172">
        <v>174297</v>
      </c>
      <c r="C86" s="175">
        <f>+'GDP data'!B197</f>
        <v>90711</v>
      </c>
      <c r="E86" s="136"/>
      <c r="F86" s="136"/>
    </row>
    <row r="87" spans="1:6" x14ac:dyDescent="0.25">
      <c r="A87" s="137">
        <v>30772</v>
      </c>
      <c r="B87" s="172">
        <v>179936</v>
      </c>
      <c r="C87" s="175">
        <f>+'GDP data'!B198</f>
        <v>91534</v>
      </c>
      <c r="E87" s="136"/>
      <c r="F87" s="136"/>
    </row>
    <row r="88" spans="1:6" x14ac:dyDescent="0.25">
      <c r="A88" s="137">
        <v>30863</v>
      </c>
      <c r="B88" s="172">
        <v>186653</v>
      </c>
      <c r="C88" s="175">
        <f>+'GDP data'!B199</f>
        <v>93384</v>
      </c>
      <c r="E88" s="136"/>
      <c r="F88" s="136"/>
    </row>
    <row r="89" spans="1:6" x14ac:dyDescent="0.25">
      <c r="A89" s="137">
        <v>30955</v>
      </c>
      <c r="B89" s="172">
        <v>191659</v>
      </c>
      <c r="C89" s="175">
        <f>+'GDP data'!B200</f>
        <v>94693</v>
      </c>
      <c r="E89" s="136"/>
      <c r="F89" s="136"/>
    </row>
    <row r="90" spans="1:6" x14ac:dyDescent="0.25">
      <c r="A90" s="137">
        <v>31047</v>
      </c>
      <c r="B90" s="172">
        <v>198091</v>
      </c>
      <c r="C90" s="175">
        <f>+'GDP data'!B201</f>
        <v>97966</v>
      </c>
      <c r="E90" s="136"/>
      <c r="F90" s="136"/>
    </row>
    <row r="91" spans="1:6" x14ac:dyDescent="0.25">
      <c r="A91" s="137">
        <v>31137</v>
      </c>
      <c r="B91" s="172">
        <v>205083</v>
      </c>
      <c r="C91" s="175">
        <f>+'GDP data'!B202</f>
        <v>98864</v>
      </c>
      <c r="E91" s="136"/>
      <c r="F91" s="136"/>
    </row>
    <row r="92" spans="1:6" x14ac:dyDescent="0.25">
      <c r="A92" s="137">
        <v>31228</v>
      </c>
      <c r="B92" s="172">
        <v>211037</v>
      </c>
      <c r="C92" s="175">
        <f>+'GDP data'!B203</f>
        <v>103354</v>
      </c>
      <c r="E92" s="136"/>
      <c r="F92" s="136"/>
    </row>
    <row r="93" spans="1:6" x14ac:dyDescent="0.25">
      <c r="A93" s="137">
        <v>31320</v>
      </c>
      <c r="B93" s="172">
        <v>217691</v>
      </c>
      <c r="C93" s="175">
        <f>+'GDP data'!B204</f>
        <v>104937</v>
      </c>
      <c r="E93" s="136"/>
      <c r="F93" s="136"/>
    </row>
    <row r="94" spans="1:6" x14ac:dyDescent="0.25">
      <c r="A94" s="137">
        <v>31412</v>
      </c>
      <c r="B94" s="172">
        <v>224149</v>
      </c>
      <c r="C94" s="175">
        <f>+'GDP data'!B205</f>
        <v>107174</v>
      </c>
      <c r="E94" s="136"/>
      <c r="F94" s="136"/>
    </row>
    <row r="95" spans="1:6" x14ac:dyDescent="0.25">
      <c r="A95" s="137">
        <v>31502</v>
      </c>
      <c r="B95" s="172">
        <v>235391</v>
      </c>
      <c r="C95" s="175">
        <f>+'GDP data'!B206</f>
        <v>108610</v>
      </c>
      <c r="E95" s="136"/>
      <c r="F95" s="136"/>
    </row>
    <row r="96" spans="1:6" x14ac:dyDescent="0.25">
      <c r="A96" s="137">
        <v>31593</v>
      </c>
      <c r="B96" s="172">
        <v>244512</v>
      </c>
      <c r="C96" s="175">
        <f>+'GDP data'!B207</f>
        <v>110274</v>
      </c>
      <c r="E96" s="136"/>
      <c r="F96" s="136"/>
    </row>
    <row r="97" spans="1:6" x14ac:dyDescent="0.25">
      <c r="A97" s="137">
        <v>31685</v>
      </c>
      <c r="B97" s="172">
        <v>249522</v>
      </c>
      <c r="C97" s="175">
        <f>+'GDP data'!B208</f>
        <v>112067</v>
      </c>
      <c r="E97" s="136"/>
      <c r="F97" s="136"/>
    </row>
    <row r="98" spans="1:6" x14ac:dyDescent="0.25">
      <c r="A98" s="137">
        <v>31777</v>
      </c>
      <c r="B98" s="172">
        <v>257907</v>
      </c>
      <c r="C98" s="175">
        <f>+'GDP data'!B209</f>
        <v>115462</v>
      </c>
      <c r="E98" s="136"/>
      <c r="F98" s="136"/>
    </row>
    <row r="99" spans="1:6" x14ac:dyDescent="0.25">
      <c r="A99" s="137">
        <v>31867</v>
      </c>
      <c r="B99" s="172">
        <v>271148</v>
      </c>
      <c r="C99" s="175">
        <f>+'GDP data'!B210</f>
        <v>118018</v>
      </c>
      <c r="E99" s="136"/>
      <c r="F99" s="136"/>
    </row>
    <row r="100" spans="1:6" x14ac:dyDescent="0.25">
      <c r="A100" s="137">
        <v>31958</v>
      </c>
      <c r="B100" s="172">
        <v>281382</v>
      </c>
      <c r="C100" s="175">
        <f>+'GDP data'!B211</f>
        <v>121692</v>
      </c>
      <c r="E100" s="136"/>
      <c r="F100" s="136"/>
    </row>
    <row r="101" spans="1:6" x14ac:dyDescent="0.25">
      <c r="A101" s="137">
        <v>32050</v>
      </c>
      <c r="B101" s="172">
        <v>292259</v>
      </c>
      <c r="C101" s="175">
        <f>+'GDP data'!B212</f>
        <v>126568</v>
      </c>
      <c r="E101" s="136"/>
      <c r="F101" s="136"/>
    </row>
    <row r="102" spans="1:6" x14ac:dyDescent="0.25">
      <c r="A102" s="137">
        <v>32142</v>
      </c>
      <c r="B102" s="172">
        <v>304429</v>
      </c>
      <c r="C102" s="175">
        <f>+'GDP data'!B213</f>
        <v>129256</v>
      </c>
      <c r="E102" s="136"/>
      <c r="F102" s="136"/>
    </row>
    <row r="103" spans="1:6" x14ac:dyDescent="0.25">
      <c r="A103" s="137">
        <v>32233</v>
      </c>
      <c r="B103" s="172">
        <v>317251</v>
      </c>
      <c r="C103" s="175">
        <f>+'GDP data'!B214</f>
        <v>133077</v>
      </c>
      <c r="E103" s="136"/>
      <c r="F103" s="136"/>
    </row>
    <row r="104" spans="1:6" x14ac:dyDescent="0.25">
      <c r="A104" s="137">
        <v>32324</v>
      </c>
      <c r="B104" s="172">
        <v>328884</v>
      </c>
      <c r="C104" s="175">
        <f>+'GDP data'!B215</f>
        <v>135906</v>
      </c>
      <c r="E104" s="136"/>
      <c r="F104" s="136"/>
    </row>
    <row r="105" spans="1:6" x14ac:dyDescent="0.25">
      <c r="A105" s="137">
        <v>32416</v>
      </c>
      <c r="B105" s="172">
        <v>345955</v>
      </c>
      <c r="C105" s="175">
        <f>+'GDP data'!B216</f>
        <v>140584</v>
      </c>
      <c r="E105" s="136"/>
      <c r="F105" s="136"/>
    </row>
    <row r="106" spans="1:6" x14ac:dyDescent="0.25">
      <c r="A106" s="137">
        <v>32508</v>
      </c>
      <c r="B106" s="172">
        <v>357569</v>
      </c>
      <c r="C106" s="175">
        <f>+'GDP data'!B217</f>
        <v>145329</v>
      </c>
      <c r="E106" s="136"/>
      <c r="F106" s="136"/>
    </row>
    <row r="107" spans="1:6" x14ac:dyDescent="0.25">
      <c r="A107" s="137">
        <v>32598</v>
      </c>
      <c r="B107" s="172">
        <v>372043</v>
      </c>
      <c r="C107" s="175">
        <f>+'GDP data'!B218</f>
        <v>148383</v>
      </c>
      <c r="E107" s="136"/>
      <c r="F107" s="136"/>
    </row>
    <row r="108" spans="1:6" x14ac:dyDescent="0.25">
      <c r="A108" s="137">
        <v>32689</v>
      </c>
      <c r="B108" s="172">
        <v>389675</v>
      </c>
      <c r="C108" s="175">
        <f>+'GDP data'!B219</f>
        <v>151034</v>
      </c>
      <c r="E108" s="136"/>
      <c r="F108" s="136"/>
    </row>
    <row r="109" spans="1:6" x14ac:dyDescent="0.25">
      <c r="A109" s="137">
        <v>32781</v>
      </c>
      <c r="B109" s="172">
        <v>407354</v>
      </c>
      <c r="C109" s="175">
        <f>+'GDP data'!B220</f>
        <v>155249</v>
      </c>
      <c r="E109" s="136"/>
      <c r="F109" s="136"/>
    </row>
    <row r="110" spans="1:6" x14ac:dyDescent="0.25">
      <c r="A110" s="137">
        <v>32873</v>
      </c>
      <c r="B110" s="172">
        <v>425688</v>
      </c>
      <c r="C110" s="175">
        <f>+'GDP data'!B221</f>
        <v>158715</v>
      </c>
      <c r="E110" s="136"/>
      <c r="F110" s="136"/>
    </row>
    <row r="111" spans="1:6" x14ac:dyDescent="0.25">
      <c r="A111" s="137">
        <v>32963</v>
      </c>
      <c r="B111" s="172">
        <v>441437</v>
      </c>
      <c r="C111" s="175">
        <f>+'GDP data'!B222</f>
        <v>161828</v>
      </c>
      <c r="E111" s="136"/>
      <c r="F111" s="136"/>
    </row>
    <row r="112" spans="1:6" x14ac:dyDescent="0.25">
      <c r="A112" s="137">
        <v>33054</v>
      </c>
      <c r="B112" s="172">
        <v>457389</v>
      </c>
      <c r="C112" s="175">
        <f>+'GDP data'!B223</f>
        <v>166291</v>
      </c>
      <c r="E112" s="136"/>
      <c r="F112" s="136"/>
    </row>
    <row r="113" spans="1:6" x14ac:dyDescent="0.25">
      <c r="A113" s="137">
        <v>33146</v>
      </c>
      <c r="B113" s="172">
        <v>466640</v>
      </c>
      <c r="C113" s="175">
        <f>+'GDP data'!B224</f>
        <v>169415</v>
      </c>
      <c r="E113" s="136"/>
      <c r="F113" s="136"/>
    </row>
    <row r="114" spans="1:6" x14ac:dyDescent="0.25">
      <c r="A114" s="137">
        <v>33238</v>
      </c>
      <c r="B114" s="172">
        <v>477223</v>
      </c>
      <c r="C114" s="175">
        <f>+'GDP data'!B225</f>
        <v>169901</v>
      </c>
      <c r="E114" s="136"/>
      <c r="F114" s="136"/>
    </row>
    <row r="115" spans="1:6" x14ac:dyDescent="0.25">
      <c r="A115" s="137">
        <v>33328</v>
      </c>
      <c r="B115" s="172">
        <v>483982</v>
      </c>
      <c r="C115" s="175">
        <f>+'GDP data'!B226</f>
        <v>172952</v>
      </c>
      <c r="E115" s="136"/>
      <c r="F115" s="136"/>
    </row>
    <row r="116" spans="1:6" x14ac:dyDescent="0.25">
      <c r="A116" s="137">
        <v>33419</v>
      </c>
      <c r="B116" s="172">
        <v>492779</v>
      </c>
      <c r="C116" s="175">
        <f>+'GDP data'!B227</f>
        <v>175015</v>
      </c>
      <c r="E116" s="136"/>
      <c r="F116" s="136"/>
    </row>
    <row r="117" spans="1:6" x14ac:dyDescent="0.25">
      <c r="A117" s="137">
        <v>33511</v>
      </c>
      <c r="B117" s="172">
        <v>498461</v>
      </c>
      <c r="C117" s="175">
        <f>+'GDP data'!B228</f>
        <v>176604</v>
      </c>
      <c r="E117" s="136"/>
      <c r="F117" s="136"/>
    </row>
    <row r="118" spans="1:6" x14ac:dyDescent="0.25">
      <c r="A118" s="137">
        <v>33603</v>
      </c>
      <c r="B118" s="172">
        <v>504705</v>
      </c>
      <c r="C118" s="175">
        <f>+'GDP data'!B229</f>
        <v>179157</v>
      </c>
      <c r="E118" s="136"/>
      <c r="F118" s="136"/>
    </row>
    <row r="119" spans="1:6" x14ac:dyDescent="0.25">
      <c r="A119" s="137">
        <v>33694</v>
      </c>
      <c r="B119" s="172">
        <v>508790</v>
      </c>
      <c r="C119" s="175">
        <f>+'GDP data'!B230</f>
        <v>180716</v>
      </c>
      <c r="E119" s="136"/>
      <c r="F119" s="136"/>
    </row>
    <row r="120" spans="1:6" x14ac:dyDescent="0.25">
      <c r="A120" s="137">
        <v>33785</v>
      </c>
      <c r="B120" s="172">
        <v>514680</v>
      </c>
      <c r="C120" s="175">
        <f>+'GDP data'!B231</f>
        <v>181104</v>
      </c>
      <c r="E120" s="136"/>
      <c r="F120" s="136"/>
    </row>
    <row r="121" spans="1:6" x14ac:dyDescent="0.25">
      <c r="A121" s="137">
        <v>33877</v>
      </c>
      <c r="B121" s="172">
        <v>520149</v>
      </c>
      <c r="C121" s="175">
        <f>+'GDP data'!B232</f>
        <v>181578</v>
      </c>
      <c r="E121" s="136"/>
      <c r="F121" s="136"/>
    </row>
    <row r="122" spans="1:6" x14ac:dyDescent="0.25">
      <c r="A122" s="137">
        <v>33969</v>
      </c>
      <c r="B122" s="172">
        <v>518031</v>
      </c>
      <c r="C122" s="175">
        <f>+'GDP data'!B233</f>
        <v>184567</v>
      </c>
      <c r="E122" s="136"/>
      <c r="F122" s="136"/>
    </row>
    <row r="123" spans="1:6" x14ac:dyDescent="0.25">
      <c r="A123" s="137">
        <v>34059</v>
      </c>
      <c r="B123" s="172">
        <v>521903</v>
      </c>
      <c r="C123" s="175">
        <f>+'GDP data'!B234</f>
        <v>188951</v>
      </c>
      <c r="E123" s="136"/>
      <c r="F123" s="136"/>
    </row>
    <row r="124" spans="1:6" x14ac:dyDescent="0.25">
      <c r="A124" s="137">
        <v>34150</v>
      </c>
      <c r="B124" s="172">
        <v>526530</v>
      </c>
      <c r="C124" s="175">
        <f>+'GDP data'!B235</f>
        <v>189422</v>
      </c>
      <c r="E124" s="136"/>
      <c r="F124" s="136"/>
    </row>
    <row r="125" spans="1:6" x14ac:dyDescent="0.25">
      <c r="A125" s="137">
        <v>34242</v>
      </c>
      <c r="B125" s="172">
        <v>532871</v>
      </c>
      <c r="C125" s="175">
        <f>+'GDP data'!B236</f>
        <v>192843</v>
      </c>
      <c r="E125" s="136"/>
      <c r="F125" s="136"/>
    </row>
    <row r="126" spans="1:6" x14ac:dyDescent="0.25">
      <c r="A126" s="137">
        <v>34334</v>
      </c>
      <c r="B126" s="172">
        <v>543350</v>
      </c>
      <c r="C126" s="175">
        <f>+'GDP data'!B237</f>
        <v>195192</v>
      </c>
      <c r="E126" s="136"/>
      <c r="F126" s="136"/>
    </row>
    <row r="127" spans="1:6" x14ac:dyDescent="0.25">
      <c r="A127" s="137">
        <v>34424</v>
      </c>
      <c r="B127" s="172">
        <v>551695</v>
      </c>
      <c r="C127" s="175">
        <f>+'GDP data'!B238</f>
        <v>198121</v>
      </c>
      <c r="E127" s="136"/>
      <c r="F127" s="136"/>
    </row>
    <row r="128" spans="1:6" x14ac:dyDescent="0.25">
      <c r="A128" s="137">
        <v>34515</v>
      </c>
      <c r="B128" s="172">
        <v>554849</v>
      </c>
      <c r="C128" s="175">
        <f>+'GDP data'!B239</f>
        <v>199863</v>
      </c>
      <c r="E128" s="136"/>
      <c r="F128" s="136"/>
    </row>
    <row r="129" spans="1:6" x14ac:dyDescent="0.25">
      <c r="A129" s="137">
        <v>34607</v>
      </c>
      <c r="B129" s="172">
        <v>560024</v>
      </c>
      <c r="C129" s="175">
        <f>+'GDP data'!B240</f>
        <v>202107</v>
      </c>
      <c r="E129" s="136"/>
      <c r="F129" s="136"/>
    </row>
    <row r="130" spans="1:6" x14ac:dyDescent="0.25">
      <c r="A130" s="137">
        <v>34699</v>
      </c>
      <c r="B130" s="172">
        <v>566595</v>
      </c>
      <c r="C130" s="175">
        <f>+'GDP data'!B241</f>
        <v>206329</v>
      </c>
      <c r="E130" s="136"/>
      <c r="F130" s="136"/>
    </row>
    <row r="131" spans="1:6" x14ac:dyDescent="0.25">
      <c r="A131" s="137">
        <v>34789</v>
      </c>
      <c r="B131" s="172">
        <v>578940</v>
      </c>
      <c r="C131" s="175">
        <f>+'GDP data'!B242</f>
        <v>207126</v>
      </c>
      <c r="E131" s="136"/>
      <c r="F131" s="136"/>
    </row>
    <row r="132" spans="1:6" x14ac:dyDescent="0.25">
      <c r="A132" s="137">
        <v>34880</v>
      </c>
      <c r="B132" s="172">
        <v>590987</v>
      </c>
      <c r="C132" s="175">
        <f>+'GDP data'!B243</f>
        <v>209691</v>
      </c>
      <c r="E132" s="136"/>
      <c r="F132" s="136"/>
    </row>
    <row r="133" spans="1:6" x14ac:dyDescent="0.25">
      <c r="A133" s="137">
        <v>34972</v>
      </c>
      <c r="B133" s="172">
        <v>606095</v>
      </c>
      <c r="C133" s="175">
        <f>+'GDP data'!B244</f>
        <v>213540</v>
      </c>
      <c r="E133" s="136"/>
      <c r="F133" s="136"/>
    </row>
    <row r="134" spans="1:6" x14ac:dyDescent="0.25">
      <c r="A134" s="137">
        <v>35064</v>
      </c>
      <c r="B134" s="172">
        <v>622309</v>
      </c>
      <c r="C134" s="175">
        <f>+'GDP data'!B245</f>
        <v>216179</v>
      </c>
      <c r="E134" s="136"/>
      <c r="F134" s="136"/>
    </row>
    <row r="135" spans="1:6" x14ac:dyDescent="0.25">
      <c r="A135" s="137">
        <v>35155</v>
      </c>
      <c r="B135" s="172">
        <v>634961</v>
      </c>
      <c r="C135" s="175">
        <f>+'GDP data'!B246</f>
        <v>220343</v>
      </c>
      <c r="E135" s="136"/>
      <c r="F135" s="136"/>
    </row>
    <row r="136" spans="1:6" x14ac:dyDescent="0.25">
      <c r="A136" s="137">
        <v>35246</v>
      </c>
      <c r="B136" s="172">
        <v>649417</v>
      </c>
      <c r="C136" s="175">
        <f>+'GDP data'!B247</f>
        <v>224990</v>
      </c>
      <c r="E136" s="136"/>
      <c r="F136" s="136"/>
    </row>
    <row r="137" spans="1:6" x14ac:dyDescent="0.25">
      <c r="A137" s="137">
        <v>35338</v>
      </c>
      <c r="B137" s="172">
        <v>667927</v>
      </c>
      <c r="C137" s="175">
        <f>+'GDP data'!B248</f>
        <v>227942</v>
      </c>
      <c r="E137" s="136"/>
      <c r="F137" s="136"/>
    </row>
    <row r="138" spans="1:6" x14ac:dyDescent="0.25">
      <c r="A138" s="137">
        <v>35430</v>
      </c>
      <c r="B138" s="172">
        <v>681341</v>
      </c>
      <c r="C138" s="175">
        <f>+'GDP data'!B249</f>
        <v>230157</v>
      </c>
      <c r="E138" s="136"/>
      <c r="F138" s="136"/>
    </row>
    <row r="139" spans="1:6" x14ac:dyDescent="0.25">
      <c r="A139" s="137">
        <v>35520</v>
      </c>
      <c r="B139" s="172">
        <v>709239</v>
      </c>
      <c r="C139" s="175">
        <f>+'GDP data'!B250</f>
        <v>232522</v>
      </c>
      <c r="E139" s="136"/>
      <c r="F139" s="136"/>
    </row>
    <row r="140" spans="1:6" x14ac:dyDescent="0.25">
      <c r="A140" s="137">
        <v>35611</v>
      </c>
      <c r="B140" s="172">
        <v>724654</v>
      </c>
      <c r="C140" s="175">
        <f>+'GDP data'!B251</f>
        <v>235047</v>
      </c>
      <c r="E140" s="136"/>
      <c r="F140" s="136"/>
    </row>
    <row r="141" spans="1:6" x14ac:dyDescent="0.25">
      <c r="A141" s="137">
        <v>35703</v>
      </c>
      <c r="B141" s="172">
        <v>707415</v>
      </c>
      <c r="C141" s="175">
        <f>+'GDP data'!B252</f>
        <v>241681</v>
      </c>
      <c r="E141" s="136"/>
      <c r="F141" s="136"/>
    </row>
    <row r="142" spans="1:6" x14ac:dyDescent="0.25">
      <c r="A142" s="137">
        <v>35795</v>
      </c>
      <c r="B142" s="172">
        <v>719750</v>
      </c>
      <c r="C142" s="175">
        <f>+'GDP data'!B253</f>
        <v>239703</v>
      </c>
      <c r="E142" s="136"/>
      <c r="F142" s="136"/>
    </row>
    <row r="143" spans="1:6" x14ac:dyDescent="0.25">
      <c r="A143" s="137">
        <v>35885</v>
      </c>
      <c r="B143" s="172">
        <v>739496</v>
      </c>
      <c r="C143" s="175">
        <f>+'GDP data'!B254</f>
        <v>243101</v>
      </c>
      <c r="E143" s="136"/>
      <c r="F143" s="136"/>
    </row>
    <row r="144" spans="1:6" x14ac:dyDescent="0.25">
      <c r="A144" s="137">
        <v>35976</v>
      </c>
      <c r="B144" s="172">
        <v>752367</v>
      </c>
      <c r="C144" s="175">
        <f>+'GDP data'!B255</f>
        <v>245460</v>
      </c>
      <c r="E144" s="136"/>
      <c r="F144" s="136"/>
    </row>
    <row r="145" spans="1:6" x14ac:dyDescent="0.25">
      <c r="A145" s="137">
        <v>36068</v>
      </c>
      <c r="B145" s="172">
        <v>771903</v>
      </c>
      <c r="C145" s="175">
        <f>+'GDP data'!B256</f>
        <v>247837</v>
      </c>
      <c r="E145" s="136"/>
      <c r="F145" s="136"/>
    </row>
    <row r="146" spans="1:6" x14ac:dyDescent="0.25">
      <c r="A146" s="137">
        <v>36160</v>
      </c>
      <c r="B146" s="172">
        <v>781177</v>
      </c>
      <c r="C146" s="175">
        <f>+'GDP data'!B257</f>
        <v>254840</v>
      </c>
      <c r="E146" s="136"/>
      <c r="F146" s="136"/>
    </row>
    <row r="147" spans="1:6" x14ac:dyDescent="0.25">
      <c r="A147" s="137">
        <v>36250</v>
      </c>
      <c r="B147" s="172">
        <v>789203</v>
      </c>
      <c r="C147" s="175">
        <f>+'GDP data'!B258</f>
        <v>256367</v>
      </c>
      <c r="E147" s="136"/>
      <c r="F147" s="136"/>
    </row>
    <row r="148" spans="1:6" x14ac:dyDescent="0.25">
      <c r="A148" s="137">
        <v>36341</v>
      </c>
      <c r="B148" s="172">
        <v>796099</v>
      </c>
      <c r="C148" s="175">
        <f>+'GDP data'!B259</f>
        <v>254699</v>
      </c>
      <c r="E148" s="136"/>
      <c r="F148" s="136"/>
    </row>
    <row r="149" spans="1:6" x14ac:dyDescent="0.25">
      <c r="A149" s="137">
        <v>36433</v>
      </c>
      <c r="B149" s="172">
        <v>796114</v>
      </c>
      <c r="C149" s="175">
        <f>+'GDP data'!B260</f>
        <v>257982</v>
      </c>
      <c r="E149" s="136"/>
      <c r="F149" s="136"/>
    </row>
    <row r="150" spans="1:6" x14ac:dyDescent="0.25">
      <c r="A150" s="137">
        <v>36525</v>
      </c>
      <c r="B150" s="172">
        <v>813230</v>
      </c>
      <c r="C150" s="175">
        <f>+'GDP data'!B261</f>
        <v>262110</v>
      </c>
      <c r="E150" s="136"/>
      <c r="F150" s="136"/>
    </row>
    <row r="151" spans="1:6" x14ac:dyDescent="0.25">
      <c r="A151" s="137">
        <v>36616</v>
      </c>
      <c r="B151" s="172">
        <v>830982</v>
      </c>
      <c r="C151" s="175">
        <f>+'GDP data'!B262</f>
        <v>268202</v>
      </c>
      <c r="E151" s="136"/>
      <c r="F151" s="136"/>
    </row>
    <row r="152" spans="1:6" x14ac:dyDescent="0.25">
      <c r="A152" s="137">
        <v>36707</v>
      </c>
      <c r="B152" s="172">
        <v>850218</v>
      </c>
      <c r="C152" s="175">
        <f>+'GDP data'!B263</f>
        <v>271872</v>
      </c>
      <c r="E152" s="136"/>
      <c r="F152" s="136"/>
    </row>
    <row r="153" spans="1:6" x14ac:dyDescent="0.25">
      <c r="A153" s="137">
        <v>36799</v>
      </c>
      <c r="B153" s="172">
        <v>867508</v>
      </c>
      <c r="C153" s="175">
        <f>+'GDP data'!B264</f>
        <v>274115</v>
      </c>
      <c r="E153" s="136"/>
      <c r="F153" s="136"/>
    </row>
    <row r="154" spans="1:6" x14ac:dyDescent="0.25">
      <c r="A154" s="137">
        <v>36891</v>
      </c>
      <c r="B154" s="172">
        <v>881367</v>
      </c>
      <c r="C154" s="175">
        <f>+'GDP data'!B265</f>
        <v>275152</v>
      </c>
      <c r="E154" s="136"/>
      <c r="F154" s="136"/>
    </row>
    <row r="155" spans="1:6" x14ac:dyDescent="0.25">
      <c r="A155" s="137">
        <v>36981</v>
      </c>
      <c r="B155" s="172">
        <v>899940</v>
      </c>
      <c r="C155" s="175">
        <f>+'GDP data'!B266</f>
        <v>277539</v>
      </c>
      <c r="E155" s="136"/>
      <c r="F155" s="136"/>
    </row>
    <row r="156" spans="1:6" x14ac:dyDescent="0.25">
      <c r="A156" s="137">
        <v>37072</v>
      </c>
      <c r="B156" s="172">
        <v>915248</v>
      </c>
      <c r="C156" s="175">
        <f>+'GDP data'!B267</f>
        <v>282538</v>
      </c>
      <c r="E156" s="136"/>
      <c r="F156" s="136"/>
    </row>
    <row r="157" spans="1:6" x14ac:dyDescent="0.25">
      <c r="A157" s="137">
        <v>37164</v>
      </c>
      <c r="B157" s="172">
        <v>937798</v>
      </c>
      <c r="C157" s="175">
        <f>+'GDP data'!B268</f>
        <v>283440</v>
      </c>
      <c r="E157" s="136"/>
      <c r="F157" s="136"/>
    </row>
    <row r="158" spans="1:6" x14ac:dyDescent="0.25">
      <c r="A158" s="137">
        <v>37256</v>
      </c>
      <c r="B158" s="172">
        <v>940234</v>
      </c>
      <c r="C158" s="175">
        <f>+'GDP data'!B269</f>
        <v>285926</v>
      </c>
      <c r="E158" s="136"/>
      <c r="F158" s="136"/>
    </row>
    <row r="159" spans="1:6" x14ac:dyDescent="0.25">
      <c r="A159" s="137">
        <v>37346</v>
      </c>
      <c r="B159" s="172">
        <v>949510</v>
      </c>
      <c r="C159" s="175">
        <f>+'GDP data'!B270</f>
        <v>289508</v>
      </c>
      <c r="E159" s="136"/>
      <c r="F159" s="136"/>
    </row>
    <row r="160" spans="1:6" x14ac:dyDescent="0.25">
      <c r="A160" s="137">
        <v>37437</v>
      </c>
      <c r="B160" s="172">
        <v>969340</v>
      </c>
      <c r="C160" s="175">
        <f>+'GDP data'!B271</f>
        <v>293118</v>
      </c>
      <c r="E160" s="136"/>
      <c r="F160" s="136"/>
    </row>
    <row r="161" spans="1:6" x14ac:dyDescent="0.25">
      <c r="A161" s="137">
        <v>37529</v>
      </c>
      <c r="B161" s="172">
        <v>991500</v>
      </c>
      <c r="C161" s="175">
        <f>+'GDP data'!B272</f>
        <v>297553</v>
      </c>
      <c r="E161" s="136"/>
      <c r="F161" s="136"/>
    </row>
    <row r="162" spans="1:6" x14ac:dyDescent="0.25">
      <c r="A162" s="137">
        <v>37621</v>
      </c>
      <c r="B162" s="172">
        <v>1005909</v>
      </c>
      <c r="C162" s="175">
        <f>+'GDP data'!B273</f>
        <v>302777</v>
      </c>
      <c r="E162" s="136"/>
      <c r="F162" s="136"/>
    </row>
    <row r="163" spans="1:6" x14ac:dyDescent="0.25">
      <c r="A163" s="137">
        <v>37711</v>
      </c>
      <c r="B163" s="172">
        <v>1017134</v>
      </c>
      <c r="C163" s="175">
        <f>+'GDP data'!B274</f>
        <v>307147</v>
      </c>
      <c r="E163" s="136"/>
      <c r="F163" s="136"/>
    </row>
    <row r="164" spans="1:6" x14ac:dyDescent="0.25">
      <c r="A164" s="137">
        <v>37802</v>
      </c>
      <c r="B164" s="172">
        <v>1043399</v>
      </c>
      <c r="C164" s="175">
        <f>+'GDP data'!B275</f>
        <v>309831</v>
      </c>
      <c r="E164" s="136"/>
      <c r="F164" s="136"/>
    </row>
    <row r="165" spans="1:6" x14ac:dyDescent="0.25">
      <c r="A165" s="137">
        <v>37894</v>
      </c>
      <c r="B165" s="172">
        <v>1052983</v>
      </c>
      <c r="C165" s="175">
        <f>+'GDP data'!B276</f>
        <v>314554</v>
      </c>
      <c r="E165" s="136"/>
      <c r="F165" s="136"/>
    </row>
    <row r="166" spans="1:6" x14ac:dyDescent="0.25">
      <c r="A166" s="137">
        <v>37986</v>
      </c>
      <c r="B166" s="172">
        <v>1077628</v>
      </c>
      <c r="C166" s="175">
        <f>+'GDP data'!B277</f>
        <v>320315</v>
      </c>
      <c r="E166" s="136"/>
      <c r="F166" s="136"/>
    </row>
    <row r="167" spans="1:6" x14ac:dyDescent="0.25">
      <c r="A167" s="137">
        <v>38077</v>
      </c>
      <c r="B167" s="172">
        <v>1098575</v>
      </c>
      <c r="C167" s="175">
        <f>+'GDP data'!B278</f>
        <v>322812</v>
      </c>
      <c r="E167" s="136"/>
      <c r="F167" s="136"/>
    </row>
    <row r="168" spans="1:6" x14ac:dyDescent="0.25">
      <c r="A168" s="137">
        <v>38168</v>
      </c>
      <c r="B168" s="172">
        <v>1127752</v>
      </c>
      <c r="C168" s="175">
        <f>+'GDP data'!B279</f>
        <v>328188</v>
      </c>
      <c r="E168" s="136"/>
      <c r="F168" s="136"/>
    </row>
    <row r="169" spans="1:6" x14ac:dyDescent="0.25">
      <c r="A169" s="137">
        <v>38260</v>
      </c>
      <c r="B169" s="172">
        <v>1149530</v>
      </c>
      <c r="C169" s="175">
        <f>+'GDP data'!B280</f>
        <v>329468</v>
      </c>
      <c r="E169" s="136"/>
      <c r="F169" s="136"/>
    </row>
    <row r="170" spans="1:6" x14ac:dyDescent="0.25">
      <c r="A170" s="137">
        <v>38352</v>
      </c>
      <c r="B170" s="172">
        <v>1173749</v>
      </c>
      <c r="C170" s="175">
        <f>+'GDP data'!B281</f>
        <v>332386</v>
      </c>
      <c r="E170" s="136"/>
      <c r="F170" s="136"/>
    </row>
    <row r="171" spans="1:6" x14ac:dyDescent="0.25">
      <c r="A171" s="137">
        <v>38442</v>
      </c>
      <c r="B171" s="172">
        <v>1213501</v>
      </c>
      <c r="C171" s="175">
        <f>+'GDP data'!B282</f>
        <v>336947</v>
      </c>
      <c r="E171" s="136"/>
      <c r="F171" s="136"/>
    </row>
    <row r="172" spans="1:6" x14ac:dyDescent="0.25">
      <c r="A172" s="137">
        <v>38533</v>
      </c>
      <c r="B172" s="172">
        <v>1243643</v>
      </c>
      <c r="C172" s="175">
        <f>+'GDP data'!B283</f>
        <v>345621</v>
      </c>
      <c r="E172" s="136"/>
      <c r="F172" s="136"/>
    </row>
    <row r="173" spans="1:6" x14ac:dyDescent="0.25">
      <c r="A173" s="137">
        <v>38625</v>
      </c>
      <c r="B173" s="172">
        <v>1277207</v>
      </c>
      <c r="C173" s="175">
        <f>+'GDP data'!B284</f>
        <v>348944</v>
      </c>
      <c r="E173" s="136"/>
      <c r="F173" s="136"/>
    </row>
    <row r="174" spans="1:6" x14ac:dyDescent="0.25">
      <c r="A174" s="137">
        <v>38717</v>
      </c>
      <c r="B174" s="172">
        <v>1322436</v>
      </c>
      <c r="C174" s="175">
        <f>+'GDP data'!B285</f>
        <v>357241</v>
      </c>
      <c r="E174" s="136"/>
      <c r="F174" s="136"/>
    </row>
    <row r="175" spans="1:6" x14ac:dyDescent="0.25">
      <c r="A175" s="137">
        <v>38807</v>
      </c>
      <c r="B175" s="172">
        <v>1360764</v>
      </c>
      <c r="C175" s="175">
        <f>+'GDP data'!B286</f>
        <v>360867</v>
      </c>
      <c r="E175" s="136"/>
      <c r="F175" s="136"/>
    </row>
    <row r="176" spans="1:6" x14ac:dyDescent="0.25">
      <c r="A176" s="137">
        <v>38898</v>
      </c>
      <c r="B176" s="172">
        <v>1411597</v>
      </c>
      <c r="C176" s="175">
        <f>+'GDP data'!B287</f>
        <v>364503</v>
      </c>
      <c r="E176" s="136"/>
      <c r="F176" s="136"/>
    </row>
    <row r="177" spans="1:6" x14ac:dyDescent="0.25">
      <c r="A177" s="137">
        <v>38990</v>
      </c>
      <c r="B177" s="172">
        <v>1460436</v>
      </c>
      <c r="C177" s="175">
        <f>+'GDP data'!B288</f>
        <v>368529</v>
      </c>
      <c r="E177" s="136"/>
      <c r="F177" s="136"/>
    </row>
    <row r="178" spans="1:6" x14ac:dyDescent="0.25">
      <c r="A178" s="137">
        <v>39082</v>
      </c>
      <c r="B178" s="172">
        <v>1492610</v>
      </c>
      <c r="C178" s="175">
        <f>+'GDP data'!B289</f>
        <v>372003</v>
      </c>
      <c r="E178" s="136"/>
      <c r="F178" s="136"/>
    </row>
    <row r="179" spans="1:6" x14ac:dyDescent="0.25">
      <c r="A179" s="137">
        <v>39172</v>
      </c>
      <c r="B179" s="172">
        <v>1536787</v>
      </c>
      <c r="C179" s="175">
        <f>+'GDP data'!B290</f>
        <v>377827</v>
      </c>
      <c r="E179" s="136"/>
      <c r="F179" s="136"/>
    </row>
    <row r="180" spans="1:6" x14ac:dyDescent="0.25">
      <c r="A180" s="137">
        <v>39263</v>
      </c>
      <c r="B180" s="172">
        <v>1591732</v>
      </c>
      <c r="C180" s="175">
        <f>+'GDP data'!B291</f>
        <v>381615</v>
      </c>
      <c r="E180" s="136"/>
      <c r="F180" s="136"/>
    </row>
    <row r="181" spans="1:6" x14ac:dyDescent="0.25">
      <c r="A181" s="137">
        <v>39355</v>
      </c>
      <c r="B181" s="172">
        <v>1648029</v>
      </c>
      <c r="C181" s="175">
        <f>+'GDP data'!B292</f>
        <v>388524</v>
      </c>
      <c r="E181" s="136"/>
      <c r="F181" s="136"/>
    </row>
    <row r="182" spans="1:6" x14ac:dyDescent="0.25">
      <c r="A182" s="137">
        <v>39447</v>
      </c>
      <c r="B182" s="172">
        <v>1671154</v>
      </c>
      <c r="C182" s="175">
        <f>+'GDP data'!B293</f>
        <v>393476</v>
      </c>
      <c r="E182" s="136"/>
      <c r="F182" s="136"/>
    </row>
    <row r="183" spans="1:6" x14ac:dyDescent="0.25">
      <c r="A183" s="137">
        <v>39538</v>
      </c>
      <c r="B183" s="172">
        <v>1714355</v>
      </c>
      <c r="C183" s="175">
        <f>+'GDP data'!B294</f>
        <v>399035</v>
      </c>
      <c r="E183" s="136"/>
      <c r="F183" s="136"/>
    </row>
    <row r="184" spans="1:6" x14ac:dyDescent="0.25">
      <c r="A184" s="137">
        <v>39629</v>
      </c>
      <c r="B184" s="172">
        <v>1759843</v>
      </c>
      <c r="C184" s="175">
        <f>+'GDP data'!B295</f>
        <v>397075</v>
      </c>
      <c r="E184" s="136"/>
      <c r="F184" s="136"/>
    </row>
    <row r="185" spans="1:6" x14ac:dyDescent="0.25">
      <c r="A185" s="137">
        <v>39721</v>
      </c>
      <c r="B185" s="172">
        <v>1825356</v>
      </c>
      <c r="C185" s="175">
        <f>+'GDP data'!B296</f>
        <v>394626</v>
      </c>
      <c r="E185" s="136"/>
      <c r="F185" s="136"/>
    </row>
    <row r="186" spans="1:6" x14ac:dyDescent="0.25">
      <c r="A186" s="137">
        <v>39813</v>
      </c>
      <c r="B186" s="172">
        <v>1934327</v>
      </c>
      <c r="C186" s="175">
        <f>+'GDP data'!B297</f>
        <v>389060</v>
      </c>
      <c r="E186" s="136"/>
      <c r="F186" s="136"/>
    </row>
    <row r="187" spans="1:6" x14ac:dyDescent="0.25">
      <c r="A187" s="137">
        <v>39903</v>
      </c>
      <c r="B187" s="172">
        <v>2004448</v>
      </c>
      <c r="C187" s="175">
        <f>+'GDP data'!B298</f>
        <v>382864</v>
      </c>
      <c r="E187" s="136"/>
      <c r="F187" s="136"/>
    </row>
    <row r="188" spans="1:6" x14ac:dyDescent="0.25">
      <c r="A188" s="137">
        <v>39994</v>
      </c>
      <c r="B188" s="172">
        <v>1970309</v>
      </c>
      <c r="C188" s="175">
        <f>+'GDP data'!B299</f>
        <v>382457</v>
      </c>
      <c r="E188" s="136"/>
      <c r="F188" s="136"/>
    </row>
    <row r="189" spans="1:6" x14ac:dyDescent="0.25">
      <c r="A189" s="137">
        <v>40086</v>
      </c>
      <c r="B189" s="172">
        <v>2012446</v>
      </c>
      <c r="C189" s="175">
        <f>+'GDP data'!B300</f>
        <v>385469</v>
      </c>
      <c r="E189" s="136"/>
      <c r="F189" s="136"/>
    </row>
    <row r="190" spans="1:6" x14ac:dyDescent="0.25">
      <c r="A190" s="137">
        <v>40178</v>
      </c>
      <c r="B190" s="172">
        <v>2044675</v>
      </c>
      <c r="C190" s="175">
        <f>+'GDP data'!B301</f>
        <v>386423</v>
      </c>
      <c r="E190" s="136"/>
      <c r="F190" s="136"/>
    </row>
    <row r="191" spans="1:6" x14ac:dyDescent="0.25">
      <c r="A191" s="137">
        <v>40268</v>
      </c>
      <c r="B191" s="172">
        <v>2213557</v>
      </c>
      <c r="C191" s="175">
        <f>+'GDP data'!B302</f>
        <v>391142</v>
      </c>
      <c r="E191" s="136"/>
      <c r="F191" s="136"/>
    </row>
    <row r="192" spans="1:6" x14ac:dyDescent="0.25">
      <c r="A192" s="137">
        <v>40359</v>
      </c>
      <c r="B192" s="172">
        <v>2193735</v>
      </c>
      <c r="C192" s="175">
        <f>+'GDP data'!B303</f>
        <v>397248</v>
      </c>
      <c r="E192" s="136"/>
      <c r="F192" s="136"/>
    </row>
    <row r="193" spans="1:6" x14ac:dyDescent="0.25">
      <c r="A193" s="137">
        <v>40451</v>
      </c>
      <c r="B193" s="172">
        <v>2185490</v>
      </c>
      <c r="C193" s="175">
        <f>+'GDP data'!B304</f>
        <v>397897</v>
      </c>
      <c r="E193" s="136"/>
      <c r="F193" s="136"/>
    </row>
    <row r="194" spans="1:6" x14ac:dyDescent="0.25">
      <c r="A194" s="137">
        <v>40543</v>
      </c>
      <c r="B194" s="172">
        <v>2156856</v>
      </c>
      <c r="C194" s="175">
        <f>+'GDP data'!B305</f>
        <v>401179</v>
      </c>
      <c r="E194" s="136"/>
      <c r="F194" s="136"/>
    </row>
    <row r="195" spans="1:6" x14ac:dyDescent="0.25">
      <c r="A195" s="137">
        <v>40633</v>
      </c>
      <c r="B195" s="172">
        <v>2156133</v>
      </c>
      <c r="C195" s="175">
        <f>+'GDP data'!B306</f>
        <v>411146</v>
      </c>
      <c r="E195" s="136"/>
      <c r="F195" s="136"/>
    </row>
    <row r="196" spans="1:6" x14ac:dyDescent="0.25">
      <c r="A196" s="137">
        <v>40724</v>
      </c>
      <c r="B196" s="172">
        <v>2149564</v>
      </c>
      <c r="C196" s="175">
        <f>+'GDP data'!B307</f>
        <v>408787</v>
      </c>
      <c r="E196" s="136"/>
      <c r="F196" s="136"/>
    </row>
    <row r="197" spans="1:6" x14ac:dyDescent="0.25">
      <c r="A197" s="137">
        <v>40816</v>
      </c>
      <c r="B197" s="172">
        <v>2133722</v>
      </c>
      <c r="C197" s="175">
        <f>+'GDP data'!B308</f>
        <v>410262</v>
      </c>
      <c r="E197" s="136"/>
      <c r="F197" s="136"/>
    </row>
    <row r="198" spans="1:6" x14ac:dyDescent="0.25">
      <c r="A198" s="137">
        <v>40908</v>
      </c>
      <c r="B198" s="172">
        <v>2089369</v>
      </c>
      <c r="C198" s="175">
        <f>+'GDP data'!B309</f>
        <v>414351</v>
      </c>
      <c r="E198" s="136"/>
      <c r="F198" s="136"/>
    </row>
    <row r="199" spans="1:6" x14ac:dyDescent="0.25">
      <c r="A199" s="137">
        <v>40999</v>
      </c>
      <c r="B199" s="172">
        <v>2060965</v>
      </c>
      <c r="C199" s="175">
        <f>+'GDP data'!B310</f>
        <v>417502</v>
      </c>
      <c r="E199" s="136"/>
      <c r="F199" s="136"/>
    </row>
    <row r="200" spans="1:6" x14ac:dyDescent="0.25">
      <c r="A200" s="137">
        <v>41090</v>
      </c>
      <c r="B200" s="172">
        <v>2060663</v>
      </c>
      <c r="C200" s="175">
        <f>+'GDP data'!B311</f>
        <v>418098</v>
      </c>
      <c r="E200" s="136"/>
      <c r="F200" s="136"/>
    </row>
    <row r="201" spans="1:6" x14ac:dyDescent="0.25">
      <c r="A201" s="137">
        <v>41182</v>
      </c>
      <c r="B201" s="172">
        <v>2078739</v>
      </c>
      <c r="C201" s="175">
        <f>+'GDP data'!B312</f>
        <v>428748</v>
      </c>
      <c r="E201" s="136"/>
      <c r="F201" s="136"/>
    </row>
    <row r="202" spans="1:6" x14ac:dyDescent="0.25">
      <c r="A202" s="137">
        <v>41274</v>
      </c>
      <c r="B202" s="172">
        <v>2094127</v>
      </c>
      <c r="C202" s="175">
        <f>+'GDP data'!B313</f>
        <v>430069</v>
      </c>
      <c r="E202" s="136"/>
      <c r="F202" s="136"/>
    </row>
    <row r="203" spans="1:6" x14ac:dyDescent="0.25">
      <c r="A203" s="137">
        <v>41364</v>
      </c>
      <c r="B203" s="172">
        <v>2084982</v>
      </c>
      <c r="C203" s="175">
        <f>+'GDP data'!B314</f>
        <v>432989</v>
      </c>
      <c r="E203" s="136"/>
      <c r="F203" s="136"/>
    </row>
    <row r="204" spans="1:6" x14ac:dyDescent="0.25">
      <c r="A204" s="137">
        <v>41455</v>
      </c>
      <c r="B204" s="172">
        <v>2089697</v>
      </c>
      <c r="C204" s="175">
        <f>+'GDP data'!B315</f>
        <v>436307</v>
      </c>
      <c r="E204" s="136"/>
      <c r="F204" s="136"/>
    </row>
    <row r="205" spans="1:6" x14ac:dyDescent="0.25">
      <c r="A205" s="137">
        <v>41547</v>
      </c>
      <c r="B205" s="172">
        <v>2140451</v>
      </c>
      <c r="C205" s="175">
        <f>+'GDP data'!B316</f>
        <v>444346</v>
      </c>
      <c r="E205" s="136"/>
      <c r="F205" s="136"/>
    </row>
    <row r="206" spans="1:6" x14ac:dyDescent="0.25">
      <c r="A206" s="137">
        <v>41639</v>
      </c>
      <c r="B206" s="172">
        <v>2108359</v>
      </c>
      <c r="C206" s="175">
        <f>+'GDP data'!B317</f>
        <v>447705</v>
      </c>
      <c r="E206" s="136"/>
      <c r="F206" s="136"/>
    </row>
    <row r="207" spans="1:6" x14ac:dyDescent="0.25">
      <c r="A207" s="137">
        <v>41729</v>
      </c>
      <c r="B207" s="172">
        <v>2103469</v>
      </c>
      <c r="C207" s="175">
        <f>+'GDP data'!B318</f>
        <v>453883</v>
      </c>
      <c r="E207" s="136"/>
      <c r="F207" s="136"/>
    </row>
    <row r="208" spans="1:6" x14ac:dyDescent="0.25">
      <c r="A208" s="137">
        <v>41820</v>
      </c>
      <c r="B208" s="172">
        <v>2104290</v>
      </c>
      <c r="C208" s="175">
        <f>+'GDP data'!B319</f>
        <v>460696</v>
      </c>
      <c r="E208" s="136"/>
      <c r="F208" s="136"/>
    </row>
    <row r="209" spans="1:6" x14ac:dyDescent="0.25">
      <c r="A209" s="137">
        <v>41912</v>
      </c>
      <c r="B209" s="172">
        <v>2106306</v>
      </c>
      <c r="C209" s="175">
        <f>+'GDP data'!B320</f>
        <v>464730</v>
      </c>
      <c r="E209" s="136"/>
      <c r="F209" s="136"/>
    </row>
    <row r="210" spans="1:6" x14ac:dyDescent="0.25">
      <c r="A210" s="137">
        <v>42004</v>
      </c>
      <c r="B210" s="172">
        <v>2105605</v>
      </c>
      <c r="C210" s="175">
        <f>+'GDP data'!B321</f>
        <v>464986</v>
      </c>
      <c r="E210" s="136"/>
      <c r="F210" s="136"/>
    </row>
    <row r="211" spans="1:6" x14ac:dyDescent="0.25">
      <c r="A211" s="137">
        <v>42094</v>
      </c>
      <c r="B211" s="172">
        <v>2099259</v>
      </c>
      <c r="C211" s="175">
        <f>+'GDP data'!B322</f>
        <v>467295</v>
      </c>
      <c r="E211" s="136"/>
      <c r="F211" s="136"/>
    </row>
    <row r="212" spans="1:6" x14ac:dyDescent="0.25">
      <c r="A212" s="137">
        <v>42185</v>
      </c>
      <c r="B212" s="172">
        <v>2103912</v>
      </c>
      <c r="C212" s="175">
        <f>+'GDP data'!B323</f>
        <v>475229</v>
      </c>
      <c r="E212" s="136"/>
      <c r="F212" s="136"/>
    </row>
    <row r="213" spans="1:6" x14ac:dyDescent="0.25">
      <c r="A213" s="137">
        <v>42277</v>
      </c>
      <c r="B213" s="172">
        <v>2094548</v>
      </c>
      <c r="C213" s="175">
        <f>+'GDP data'!B324</f>
        <v>475541</v>
      </c>
      <c r="E213" s="136"/>
      <c r="F213" s="136"/>
    </row>
    <row r="214" spans="1:6" x14ac:dyDescent="0.25">
      <c r="A214" s="137">
        <v>42369</v>
      </c>
      <c r="B214" s="172">
        <v>2115826</v>
      </c>
      <c r="C214" s="175">
        <f>+'GDP data'!B325</f>
        <v>477774</v>
      </c>
      <c r="E214" s="136"/>
      <c r="F214" s="136"/>
    </row>
    <row r="215" spans="1:6" x14ac:dyDescent="0.25">
      <c r="A215" s="137">
        <v>42460</v>
      </c>
      <c r="B215" s="172">
        <v>2127356</v>
      </c>
      <c r="C215" s="175">
        <f>+'GDP data'!B326</f>
        <v>485326</v>
      </c>
      <c r="E215" s="136"/>
      <c r="F215" s="136"/>
    </row>
    <row r="216" spans="1:6" x14ac:dyDescent="0.25">
      <c r="A216" s="137">
        <v>42551</v>
      </c>
      <c r="B216" s="172">
        <v>2181151</v>
      </c>
      <c r="C216" s="175">
        <f>+'GDP data'!B327</f>
        <v>489494</v>
      </c>
      <c r="E216" s="136"/>
      <c r="F216" s="136"/>
    </row>
    <row r="217" spans="1:6" x14ac:dyDescent="0.25">
      <c r="A217" s="137">
        <v>42643</v>
      </c>
      <c r="B217" s="172">
        <v>2223141</v>
      </c>
      <c r="C217" s="175">
        <f>+'GDP data'!B328</f>
        <v>493730</v>
      </c>
      <c r="E217" s="136"/>
      <c r="F217" s="136"/>
    </row>
    <row r="218" spans="1:6" x14ac:dyDescent="0.25">
      <c r="A218" s="137">
        <v>42735</v>
      </c>
      <c r="B218" s="172">
        <v>2246830</v>
      </c>
      <c r="C218" s="175">
        <f>+'GDP data'!B329</f>
        <v>500974</v>
      </c>
      <c r="E218" s="136"/>
      <c r="F218" s="136"/>
    </row>
    <row r="219" spans="1:6" x14ac:dyDescent="0.25">
      <c r="A219" s="137">
        <v>42825</v>
      </c>
      <c r="B219" s="172">
        <v>2282820</v>
      </c>
      <c r="C219" s="175">
        <f>+'GDP data'!B330</f>
        <v>506015</v>
      </c>
      <c r="E219" s="136"/>
      <c r="F219" s="136"/>
    </row>
    <row r="220" spans="1:6" x14ac:dyDescent="0.25">
      <c r="A220" s="137">
        <v>42916</v>
      </c>
      <c r="B220" s="172">
        <v>2304400</v>
      </c>
      <c r="C220" s="175">
        <f>+'GDP data'!B331</f>
        <v>508227</v>
      </c>
    </row>
    <row r="221" spans="1:6" x14ac:dyDescent="0.25">
      <c r="A221" s="18">
        <v>43008</v>
      </c>
      <c r="B221" s="174">
        <v>2350308</v>
      </c>
      <c r="C221" s="175">
        <f>+'GDP data'!B332</f>
        <v>510906</v>
      </c>
    </row>
    <row r="222" spans="1:6" x14ac:dyDescent="0.25">
      <c r="A222" s="18">
        <v>43100</v>
      </c>
      <c r="B222" s="174">
        <v>2354965</v>
      </c>
      <c r="C222" s="175">
        <f>+'GDP data'!B333</f>
        <v>515503</v>
      </c>
    </row>
    <row r="223" spans="1:6" x14ac:dyDescent="0.25">
      <c r="A223" s="179">
        <v>43190</v>
      </c>
      <c r="B223" s="174">
        <v>2350821</v>
      </c>
      <c r="C223" s="175">
        <f>+'GDP data'!B334</f>
        <v>519880</v>
      </c>
    </row>
    <row r="224" spans="1:6" x14ac:dyDescent="0.25">
      <c r="A224" s="179">
        <v>43281</v>
      </c>
      <c r="B224" s="174">
        <v>2364755</v>
      </c>
      <c r="C224" s="26"/>
    </row>
  </sheetData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085EB-BC60-4E86-972A-066A29625863}">
  <dimension ref="A4:E33"/>
  <sheetViews>
    <sheetView workbookViewId="0">
      <selection activeCell="H23" sqref="H23"/>
    </sheetView>
  </sheetViews>
  <sheetFormatPr defaultRowHeight="15" x14ac:dyDescent="0.25"/>
  <cols>
    <col min="2" max="2" width="14.5703125" style="176" customWidth="1"/>
    <col min="3" max="3" width="19.85546875" customWidth="1"/>
    <col min="4" max="4" width="19.7109375" customWidth="1"/>
    <col min="5" max="5" width="19.28515625" customWidth="1"/>
  </cols>
  <sheetData>
    <row r="4" spans="1:5" ht="45" x14ac:dyDescent="0.25">
      <c r="B4" s="20" t="s">
        <v>918</v>
      </c>
      <c r="C4" s="20" t="s">
        <v>913</v>
      </c>
      <c r="D4" s="20" t="s">
        <v>914</v>
      </c>
      <c r="E4" s="20" t="s">
        <v>915</v>
      </c>
    </row>
    <row r="5" spans="1:5" x14ac:dyDescent="0.25">
      <c r="A5" s="169">
        <v>1989</v>
      </c>
      <c r="B5" s="169"/>
      <c r="C5" s="165">
        <f>+'CPI Inflation'!B4/100</f>
        <v>5.2000000000000005E-2</v>
      </c>
      <c r="D5" s="165">
        <f>+Rent!C7</f>
        <v>9.1726618705035998E-2</v>
      </c>
      <c r="E5" s="165">
        <f>+'House Prices'!C22</f>
        <v>0.12244897959183673</v>
      </c>
    </row>
    <row r="6" spans="1:5" x14ac:dyDescent="0.25">
      <c r="A6" s="169">
        <v>1990</v>
      </c>
      <c r="B6" s="169"/>
      <c r="C6" s="165">
        <f>+'CPI Inflation'!B5/100</f>
        <v>7.0000000000000007E-2</v>
      </c>
      <c r="D6" s="165">
        <f>+Rent!C8</f>
        <v>0.12108731466227338</v>
      </c>
      <c r="E6" s="165">
        <f>+'House Prices'!C23</f>
        <v>9.0909090909090912E-2</v>
      </c>
    </row>
    <row r="7" spans="1:5" x14ac:dyDescent="0.25">
      <c r="A7" s="169">
        <v>1991</v>
      </c>
      <c r="B7" s="169"/>
      <c r="C7" s="165">
        <f>+'CPI Inflation'!B6/100</f>
        <v>7.4999999999999997E-2</v>
      </c>
      <c r="D7" s="165">
        <f>+Rent!C9</f>
        <v>0.12343864805290236</v>
      </c>
      <c r="E7" s="165">
        <f>+'House Prices'!C24</f>
        <v>3.3333333333333333E-2</v>
      </c>
    </row>
    <row r="8" spans="1:5" x14ac:dyDescent="0.25">
      <c r="A8" s="169">
        <v>1992</v>
      </c>
      <c r="B8" s="169"/>
      <c r="C8" s="165">
        <f>+'CPI Inflation'!B7/100</f>
        <v>4.2999999999999997E-2</v>
      </c>
      <c r="D8" s="165">
        <f>+Rent!C10</f>
        <v>9.0255068672334751E-2</v>
      </c>
      <c r="E8" s="165">
        <f>+'House Prices'!C25</f>
        <v>-1.6129032258064516E-2</v>
      </c>
    </row>
    <row r="9" spans="1:5" x14ac:dyDescent="0.25">
      <c r="A9" s="169">
        <v>1993</v>
      </c>
      <c r="B9" s="169"/>
      <c r="C9" s="165">
        <f>+'CPI Inflation'!B8/100</f>
        <v>2.5000000000000001E-2</v>
      </c>
      <c r="D9" s="165">
        <f>+Rent!C11</f>
        <v>7.67846430713858E-2</v>
      </c>
      <c r="E9" s="165">
        <f>+'House Prices'!C26</f>
        <v>1.6393442622950821E-2</v>
      </c>
    </row>
    <row r="10" spans="1:5" x14ac:dyDescent="0.25">
      <c r="A10" s="169">
        <v>1994</v>
      </c>
      <c r="B10" s="169"/>
      <c r="C10" s="165">
        <f>+'CPI Inflation'!B9/100</f>
        <v>0.02</v>
      </c>
      <c r="D10" s="165">
        <f>+Rent!C12</f>
        <v>5.5710306406685235E-2</v>
      </c>
      <c r="E10" s="165">
        <f>+'House Prices'!C27</f>
        <v>4.8387096774193547E-2</v>
      </c>
    </row>
    <row r="11" spans="1:5" x14ac:dyDescent="0.25">
      <c r="A11" s="169">
        <v>1995</v>
      </c>
      <c r="B11" s="169"/>
      <c r="C11" s="165">
        <f>+'CPI Inflation'!B10/100</f>
        <v>2.6000000000000002E-2</v>
      </c>
      <c r="D11" s="165">
        <f>+Rent!C13</f>
        <v>5.6464379947229491E-2</v>
      </c>
      <c r="E11" s="165">
        <f>+'House Prices'!C28</f>
        <v>1.5384615384615385E-2</v>
      </c>
    </row>
    <row r="12" spans="1:5" x14ac:dyDescent="0.25">
      <c r="A12" s="169">
        <v>1996</v>
      </c>
      <c r="B12" s="169"/>
      <c r="C12" s="165">
        <f>+'CPI Inflation'!B11/100</f>
        <v>2.5000000000000001E-2</v>
      </c>
      <c r="D12" s="165">
        <f>+Rent!C14</f>
        <v>4.5454545454545574E-2</v>
      </c>
      <c r="E12" s="165">
        <f>+'House Prices'!C29</f>
        <v>7.575757575757576E-2</v>
      </c>
    </row>
    <row r="13" spans="1:5" x14ac:dyDescent="0.25">
      <c r="A13" s="169">
        <v>1997</v>
      </c>
      <c r="B13" s="169"/>
      <c r="C13" s="165">
        <f>+'CPI Inflation'!B12/100</f>
        <v>1.8000000000000002E-2</v>
      </c>
      <c r="D13" s="165">
        <f>+Rent!C15</f>
        <v>3.3922599139990413E-2</v>
      </c>
      <c r="E13" s="165">
        <f>+'House Prices'!C30</f>
        <v>7.0422535211267609E-2</v>
      </c>
    </row>
    <row r="14" spans="1:5" x14ac:dyDescent="0.25">
      <c r="A14" s="169">
        <v>1998</v>
      </c>
      <c r="B14" s="169"/>
      <c r="C14" s="165">
        <f>+'CPI Inflation'!B13/100</f>
        <v>1.6E-2</v>
      </c>
      <c r="D14" s="165">
        <f>+Rent!C16</f>
        <v>3.0961182994454661E-2</v>
      </c>
      <c r="E14" s="165">
        <f>+'House Prices'!C31</f>
        <v>7.8947368421052627E-2</v>
      </c>
    </row>
    <row r="15" spans="1:5" x14ac:dyDescent="0.25">
      <c r="A15" s="169">
        <v>1999</v>
      </c>
      <c r="B15" s="169"/>
      <c r="C15" s="165">
        <f>+'CPI Inflation'!B14/100</f>
        <v>1.3000000000000001E-2</v>
      </c>
      <c r="D15" s="165">
        <f>+Rent!C17</f>
        <v>3.0479605558045773E-2</v>
      </c>
      <c r="E15" s="165">
        <f>+'House Prices'!C32</f>
        <v>0.13414634146341464</v>
      </c>
    </row>
    <row r="16" spans="1:5" x14ac:dyDescent="0.25">
      <c r="A16" s="169">
        <v>2000</v>
      </c>
      <c r="B16" s="169"/>
      <c r="C16" s="165">
        <f>+'CPI Inflation'!B15/100</f>
        <v>8.0000000000000002E-3</v>
      </c>
      <c r="D16" s="165">
        <f>+Rent!C18</f>
        <v>3.3057851239669395E-2</v>
      </c>
      <c r="E16" s="165">
        <f>+'House Prices'!C33</f>
        <v>9.6774193548387094E-2</v>
      </c>
    </row>
    <row r="17" spans="1:5" x14ac:dyDescent="0.25">
      <c r="A17" s="169">
        <v>2001</v>
      </c>
      <c r="B17" s="169"/>
      <c r="C17" s="165">
        <f>+'CPI Inflation'!B16/100</f>
        <v>1.2E-2</v>
      </c>
      <c r="D17" s="165">
        <f>+Rent!C19</f>
        <v>3.4526315789473634E-2</v>
      </c>
      <c r="E17" s="165">
        <f>+'House Prices'!C34</f>
        <v>0.10784313725490197</v>
      </c>
    </row>
    <row r="18" spans="1:5" x14ac:dyDescent="0.25">
      <c r="A18" s="169">
        <v>2002</v>
      </c>
      <c r="B18" s="169"/>
      <c r="C18" s="165">
        <f>+'CPI Inflation'!B17/100</f>
        <v>1.3000000000000001E-2</v>
      </c>
      <c r="D18" s="165">
        <f>+Rent!C20</f>
        <v>2.6048026048026071E-2</v>
      </c>
      <c r="E18" s="165">
        <f>+'House Prices'!C35</f>
        <v>0.13274336283185842</v>
      </c>
    </row>
    <row r="19" spans="1:5" x14ac:dyDescent="0.25">
      <c r="A19" s="169">
        <v>2003</v>
      </c>
      <c r="B19" s="169"/>
      <c r="C19" s="165">
        <f>+'CPI Inflation'!B18/100</f>
        <v>1.3999999999999999E-2</v>
      </c>
      <c r="D19" s="165">
        <f>+Rent!C21</f>
        <v>1.5073383577945305E-2</v>
      </c>
      <c r="E19" s="165">
        <f>+'House Prices'!C36</f>
        <v>0.21875</v>
      </c>
    </row>
    <row r="20" spans="1:5" x14ac:dyDescent="0.25">
      <c r="A20" s="169">
        <v>2004</v>
      </c>
      <c r="B20" s="169"/>
      <c r="C20" s="165">
        <f>+'CPI Inflation'!B19/100</f>
        <v>1.3000000000000001E-2</v>
      </c>
      <c r="D20" s="165">
        <f>+Rent!C22</f>
        <v>2.2274325908558098E-2</v>
      </c>
      <c r="E20" s="165">
        <f>+'House Prices'!C37</f>
        <v>0.15384615384615385</v>
      </c>
    </row>
    <row r="21" spans="1:5" x14ac:dyDescent="0.25">
      <c r="A21" s="169">
        <v>2005</v>
      </c>
      <c r="B21" s="169"/>
      <c r="C21" s="165">
        <f>+'CPI Inflation'!B20/100</f>
        <v>2.1000000000000001E-2</v>
      </c>
      <c r="D21" s="165">
        <f>+Rent!C23</f>
        <v>3.4021406727828656E-2</v>
      </c>
      <c r="E21" s="165">
        <f>+'House Prices'!C38</f>
        <v>6.1111111111111109E-2</v>
      </c>
    </row>
    <row r="22" spans="1:5" x14ac:dyDescent="0.25">
      <c r="A22" s="169">
        <v>2006</v>
      </c>
      <c r="B22" s="169"/>
      <c r="C22" s="165">
        <f>+'CPI Inflation'!B21/100</f>
        <v>2.3E-2</v>
      </c>
      <c r="D22" s="165">
        <f>+Rent!C24</f>
        <v>2.9205175600739288E-2</v>
      </c>
      <c r="E22" s="165">
        <f>+'House Prices'!C39</f>
        <v>7.3298429319371722E-2</v>
      </c>
    </row>
    <row r="23" spans="1:5" x14ac:dyDescent="0.25">
      <c r="A23" s="169">
        <v>2007</v>
      </c>
      <c r="B23" s="169"/>
      <c r="C23" s="165">
        <f>+'CPI Inflation'!B22/100</f>
        <v>2.3E-2</v>
      </c>
      <c r="D23" s="165">
        <f>+Rent!C25</f>
        <v>3.3405172413793149E-2</v>
      </c>
      <c r="E23" s="165">
        <f>+'House Prices'!C40</f>
        <v>8.7804878048780483E-2</v>
      </c>
    </row>
    <row r="24" spans="1:5" x14ac:dyDescent="0.25">
      <c r="A24" s="169">
        <v>2008</v>
      </c>
      <c r="B24" s="169"/>
      <c r="C24" s="165">
        <f>+'CPI Inflation'!B23/100</f>
        <v>3.6000000000000004E-2</v>
      </c>
      <c r="D24" s="165">
        <f>+Rent!C26</f>
        <v>3.6496350364963508E-2</v>
      </c>
      <c r="E24" s="165">
        <f>+'House Prices'!C41</f>
        <v>2.2421524663677129E-2</v>
      </c>
    </row>
    <row r="25" spans="1:5" x14ac:dyDescent="0.25">
      <c r="A25" s="169">
        <v>2009</v>
      </c>
      <c r="B25" s="169"/>
      <c r="C25" s="165">
        <f>+'CPI Inflation'!B24/100</f>
        <v>2.2000000000000002E-2</v>
      </c>
      <c r="D25" s="165">
        <f>+Rent!C27</f>
        <v>2.0120724346076459E-2</v>
      </c>
      <c r="E25" s="165">
        <f>+'House Prices'!C42</f>
        <v>-8.771929824561403E-3</v>
      </c>
    </row>
    <row r="26" spans="1:5" x14ac:dyDescent="0.25">
      <c r="A26" s="169">
        <v>2010</v>
      </c>
      <c r="B26" s="169"/>
      <c r="C26" s="165">
        <f>+'CPI Inflation'!B25/100</f>
        <v>3.3000000000000002E-2</v>
      </c>
      <c r="D26" s="165">
        <f>+Rent!C28</f>
        <v>1.4135437212360328E-2</v>
      </c>
      <c r="E26" s="165">
        <f>+'House Prices'!C43</f>
        <v>0.11061946902654868</v>
      </c>
    </row>
    <row r="27" spans="1:5" x14ac:dyDescent="0.25">
      <c r="A27" s="169">
        <v>2011</v>
      </c>
      <c r="B27" s="169"/>
      <c r="C27" s="165">
        <f>+'CPI Inflation'!B26/100</f>
        <v>4.4999999999999998E-2</v>
      </c>
      <c r="D27" s="165">
        <f>+Rent!C29</f>
        <v>2.4959481361426221E-2</v>
      </c>
      <c r="E27" s="165">
        <f>+'House Prices'!C44</f>
        <v>-2.3904382470119521E-2</v>
      </c>
    </row>
    <row r="28" spans="1:5" x14ac:dyDescent="0.25">
      <c r="A28" s="170">
        <v>2012</v>
      </c>
      <c r="B28" s="170"/>
      <c r="C28" s="165">
        <f>+'CPI Inflation'!B27/100</f>
        <v>2.7999999999999997E-2</v>
      </c>
      <c r="D28" s="165">
        <f>+Rent!C30</f>
        <v>3.3206831119544596E-2</v>
      </c>
      <c r="E28" s="165">
        <f>+'House Prices'!C45</f>
        <v>4.0816326530612249E-3</v>
      </c>
    </row>
    <row r="29" spans="1:5" x14ac:dyDescent="0.25">
      <c r="A29" s="171">
        <v>2013</v>
      </c>
      <c r="B29" s="171"/>
      <c r="C29" s="165">
        <f>+'CPI Inflation'!B28/100</f>
        <v>2.6000000000000002E-2</v>
      </c>
      <c r="D29" s="165">
        <f>+Rent!C31</f>
        <v>2.6017753290480564E-2</v>
      </c>
      <c r="E29" s="165">
        <f>+'House Prices'!C46</f>
        <v>2.032520325203252E-2</v>
      </c>
    </row>
    <row r="30" spans="1:5" x14ac:dyDescent="0.25">
      <c r="A30" s="168">
        <v>2014</v>
      </c>
      <c r="B30" s="168"/>
      <c r="C30" s="165">
        <f>+'CPI Inflation'!B29/100</f>
        <v>1.4999999999999999E-2</v>
      </c>
      <c r="D30" s="165">
        <f>+Rent!C32</f>
        <v>2.595465393794746E-2</v>
      </c>
      <c r="E30" s="165">
        <f>+'House Prices'!C47</f>
        <v>6.3745019920318724E-2</v>
      </c>
    </row>
    <row r="31" spans="1:5" x14ac:dyDescent="0.25">
      <c r="A31" s="170">
        <v>2015</v>
      </c>
      <c r="B31" s="170"/>
      <c r="C31" s="165">
        <f>+'CPI Inflation'!B30/100</f>
        <v>0</v>
      </c>
      <c r="D31" s="165">
        <f>+Rent!C33</f>
        <v>2.9950567025298087E-2</v>
      </c>
      <c r="E31" s="165">
        <f>+'House Prices'!C48</f>
        <v>3.7453183520599252E-2</v>
      </c>
    </row>
    <row r="32" spans="1:5" x14ac:dyDescent="0.25">
      <c r="A32" s="171">
        <v>2016</v>
      </c>
      <c r="B32" s="171"/>
      <c r="C32" s="165">
        <f>+'CPI Inflation'!B31/100</f>
        <v>6.9999999999999993E-3</v>
      </c>
      <c r="D32" s="165">
        <f>+Rent!C34</f>
        <v>1.9762845849802372E-2</v>
      </c>
      <c r="E32" s="165">
        <f>+'House Prices'!C49</f>
        <v>2.1660649819494584E-2</v>
      </c>
    </row>
    <row r="33" spans="1:5" x14ac:dyDescent="0.25">
      <c r="A33" s="171">
        <v>2017</v>
      </c>
      <c r="B33" s="171"/>
      <c r="C33" s="165">
        <f>+'CPI Inflation'!B32/100</f>
        <v>2.7000000000000003E-2</v>
      </c>
      <c r="D33" s="165">
        <f>+Rent!C35</f>
        <v>1.2458471760797342E-2</v>
      </c>
      <c r="E33" s="165">
        <f>+'House Prices'!C50</f>
        <v>-1.0600706713780919E-2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EE0A9-DEC0-45C5-83F6-ECF2BF2CB628}">
  <dimension ref="A2:Y206"/>
  <sheetViews>
    <sheetView workbookViewId="0">
      <selection activeCell="V19" sqref="V19"/>
    </sheetView>
  </sheetViews>
  <sheetFormatPr defaultRowHeight="15" x14ac:dyDescent="0.25"/>
  <cols>
    <col min="1" max="5" width="9.140625" style="176"/>
    <col min="6" max="6" width="18.85546875" style="176" customWidth="1"/>
    <col min="7" max="7" width="13.5703125" style="176" customWidth="1"/>
    <col min="8" max="261" width="9.140625" style="176"/>
    <col min="262" max="262" width="18.85546875" style="176" customWidth="1"/>
    <col min="263" max="263" width="13.5703125" style="176" customWidth="1"/>
    <col min="264" max="517" width="9.140625" style="176"/>
    <col min="518" max="518" width="18.85546875" style="176" customWidth="1"/>
    <col min="519" max="519" width="13.5703125" style="176" customWidth="1"/>
    <col min="520" max="773" width="9.140625" style="176"/>
    <col min="774" max="774" width="18.85546875" style="176" customWidth="1"/>
    <col min="775" max="775" width="13.5703125" style="176" customWidth="1"/>
    <col min="776" max="1029" width="9.140625" style="176"/>
    <col min="1030" max="1030" width="18.85546875" style="176" customWidth="1"/>
    <col min="1031" max="1031" width="13.5703125" style="176" customWidth="1"/>
    <col min="1032" max="1285" width="9.140625" style="176"/>
    <col min="1286" max="1286" width="18.85546875" style="176" customWidth="1"/>
    <col min="1287" max="1287" width="13.5703125" style="176" customWidth="1"/>
    <col min="1288" max="1541" width="9.140625" style="176"/>
    <col min="1542" max="1542" width="18.85546875" style="176" customWidth="1"/>
    <col min="1543" max="1543" width="13.5703125" style="176" customWidth="1"/>
    <col min="1544" max="1797" width="9.140625" style="176"/>
    <col min="1798" max="1798" width="18.85546875" style="176" customWidth="1"/>
    <col min="1799" max="1799" width="13.5703125" style="176" customWidth="1"/>
    <col min="1800" max="2053" width="9.140625" style="176"/>
    <col min="2054" max="2054" width="18.85546875" style="176" customWidth="1"/>
    <col min="2055" max="2055" width="13.5703125" style="176" customWidth="1"/>
    <col min="2056" max="2309" width="9.140625" style="176"/>
    <col min="2310" max="2310" width="18.85546875" style="176" customWidth="1"/>
    <col min="2311" max="2311" width="13.5703125" style="176" customWidth="1"/>
    <col min="2312" max="2565" width="9.140625" style="176"/>
    <col min="2566" max="2566" width="18.85546875" style="176" customWidth="1"/>
    <col min="2567" max="2567" width="13.5703125" style="176" customWidth="1"/>
    <col min="2568" max="2821" width="9.140625" style="176"/>
    <col min="2822" max="2822" width="18.85546875" style="176" customWidth="1"/>
    <col min="2823" max="2823" width="13.5703125" style="176" customWidth="1"/>
    <col min="2824" max="3077" width="9.140625" style="176"/>
    <col min="3078" max="3078" width="18.85546875" style="176" customWidth="1"/>
    <col min="3079" max="3079" width="13.5703125" style="176" customWidth="1"/>
    <col min="3080" max="3333" width="9.140625" style="176"/>
    <col min="3334" max="3334" width="18.85546875" style="176" customWidth="1"/>
    <col min="3335" max="3335" width="13.5703125" style="176" customWidth="1"/>
    <col min="3336" max="3589" width="9.140625" style="176"/>
    <col min="3590" max="3590" width="18.85546875" style="176" customWidth="1"/>
    <col min="3591" max="3591" width="13.5703125" style="176" customWidth="1"/>
    <col min="3592" max="3845" width="9.140625" style="176"/>
    <col min="3846" max="3846" width="18.85546875" style="176" customWidth="1"/>
    <col min="3847" max="3847" width="13.5703125" style="176" customWidth="1"/>
    <col min="3848" max="4101" width="9.140625" style="176"/>
    <col min="4102" max="4102" width="18.85546875" style="176" customWidth="1"/>
    <col min="4103" max="4103" width="13.5703125" style="176" customWidth="1"/>
    <col min="4104" max="4357" width="9.140625" style="176"/>
    <col min="4358" max="4358" width="18.85546875" style="176" customWidth="1"/>
    <col min="4359" max="4359" width="13.5703125" style="176" customWidth="1"/>
    <col min="4360" max="4613" width="9.140625" style="176"/>
    <col min="4614" max="4614" width="18.85546875" style="176" customWidth="1"/>
    <col min="4615" max="4615" width="13.5703125" style="176" customWidth="1"/>
    <col min="4616" max="4869" width="9.140625" style="176"/>
    <col min="4870" max="4870" width="18.85546875" style="176" customWidth="1"/>
    <col min="4871" max="4871" width="13.5703125" style="176" customWidth="1"/>
    <col min="4872" max="5125" width="9.140625" style="176"/>
    <col min="5126" max="5126" width="18.85546875" style="176" customWidth="1"/>
    <col min="5127" max="5127" width="13.5703125" style="176" customWidth="1"/>
    <col min="5128" max="5381" width="9.140625" style="176"/>
    <col min="5382" max="5382" width="18.85546875" style="176" customWidth="1"/>
    <col min="5383" max="5383" width="13.5703125" style="176" customWidth="1"/>
    <col min="5384" max="5637" width="9.140625" style="176"/>
    <col min="5638" max="5638" width="18.85546875" style="176" customWidth="1"/>
    <col min="5639" max="5639" width="13.5703125" style="176" customWidth="1"/>
    <col min="5640" max="5893" width="9.140625" style="176"/>
    <col min="5894" max="5894" width="18.85546875" style="176" customWidth="1"/>
    <col min="5895" max="5895" width="13.5703125" style="176" customWidth="1"/>
    <col min="5896" max="6149" width="9.140625" style="176"/>
    <col min="6150" max="6150" width="18.85546875" style="176" customWidth="1"/>
    <col min="6151" max="6151" width="13.5703125" style="176" customWidth="1"/>
    <col min="6152" max="6405" width="9.140625" style="176"/>
    <col min="6406" max="6406" width="18.85546875" style="176" customWidth="1"/>
    <col min="6407" max="6407" width="13.5703125" style="176" customWidth="1"/>
    <col min="6408" max="6661" width="9.140625" style="176"/>
    <col min="6662" max="6662" width="18.85546875" style="176" customWidth="1"/>
    <col min="6663" max="6663" width="13.5703125" style="176" customWidth="1"/>
    <col min="6664" max="6917" width="9.140625" style="176"/>
    <col min="6918" max="6918" width="18.85546875" style="176" customWidth="1"/>
    <col min="6919" max="6919" width="13.5703125" style="176" customWidth="1"/>
    <col min="6920" max="7173" width="9.140625" style="176"/>
    <col min="7174" max="7174" width="18.85546875" style="176" customWidth="1"/>
    <col min="7175" max="7175" width="13.5703125" style="176" customWidth="1"/>
    <col min="7176" max="7429" width="9.140625" style="176"/>
    <col min="7430" max="7430" width="18.85546875" style="176" customWidth="1"/>
    <col min="7431" max="7431" width="13.5703125" style="176" customWidth="1"/>
    <col min="7432" max="7685" width="9.140625" style="176"/>
    <col min="7686" max="7686" width="18.85546875" style="176" customWidth="1"/>
    <col min="7687" max="7687" width="13.5703125" style="176" customWidth="1"/>
    <col min="7688" max="7941" width="9.140625" style="176"/>
    <col min="7942" max="7942" width="18.85546875" style="176" customWidth="1"/>
    <col min="7943" max="7943" width="13.5703125" style="176" customWidth="1"/>
    <col min="7944" max="8197" width="9.140625" style="176"/>
    <col min="8198" max="8198" width="18.85546875" style="176" customWidth="1"/>
    <col min="8199" max="8199" width="13.5703125" style="176" customWidth="1"/>
    <col min="8200" max="8453" width="9.140625" style="176"/>
    <col min="8454" max="8454" width="18.85546875" style="176" customWidth="1"/>
    <col min="8455" max="8455" width="13.5703125" style="176" customWidth="1"/>
    <col min="8456" max="8709" width="9.140625" style="176"/>
    <col min="8710" max="8710" width="18.85546875" style="176" customWidth="1"/>
    <col min="8711" max="8711" width="13.5703125" style="176" customWidth="1"/>
    <col min="8712" max="8965" width="9.140625" style="176"/>
    <col min="8966" max="8966" width="18.85546875" style="176" customWidth="1"/>
    <col min="8967" max="8967" width="13.5703125" style="176" customWidth="1"/>
    <col min="8968" max="9221" width="9.140625" style="176"/>
    <col min="9222" max="9222" width="18.85546875" style="176" customWidth="1"/>
    <col min="9223" max="9223" width="13.5703125" style="176" customWidth="1"/>
    <col min="9224" max="9477" width="9.140625" style="176"/>
    <col min="9478" max="9478" width="18.85546875" style="176" customWidth="1"/>
    <col min="9479" max="9479" width="13.5703125" style="176" customWidth="1"/>
    <col min="9480" max="9733" width="9.140625" style="176"/>
    <col min="9734" max="9734" width="18.85546875" style="176" customWidth="1"/>
    <col min="9735" max="9735" width="13.5703125" style="176" customWidth="1"/>
    <col min="9736" max="9989" width="9.140625" style="176"/>
    <col min="9990" max="9990" width="18.85546875" style="176" customWidth="1"/>
    <col min="9991" max="9991" width="13.5703125" style="176" customWidth="1"/>
    <col min="9992" max="10245" width="9.140625" style="176"/>
    <col min="10246" max="10246" width="18.85546875" style="176" customWidth="1"/>
    <col min="10247" max="10247" width="13.5703125" style="176" customWidth="1"/>
    <col min="10248" max="10501" width="9.140625" style="176"/>
    <col min="10502" max="10502" width="18.85546875" style="176" customWidth="1"/>
    <col min="10503" max="10503" width="13.5703125" style="176" customWidth="1"/>
    <col min="10504" max="10757" width="9.140625" style="176"/>
    <col min="10758" max="10758" width="18.85546875" style="176" customWidth="1"/>
    <col min="10759" max="10759" width="13.5703125" style="176" customWidth="1"/>
    <col min="10760" max="11013" width="9.140625" style="176"/>
    <col min="11014" max="11014" width="18.85546875" style="176" customWidth="1"/>
    <col min="11015" max="11015" width="13.5703125" style="176" customWidth="1"/>
    <col min="11016" max="11269" width="9.140625" style="176"/>
    <col min="11270" max="11270" width="18.85546875" style="176" customWidth="1"/>
    <col min="11271" max="11271" width="13.5703125" style="176" customWidth="1"/>
    <col min="11272" max="11525" width="9.140625" style="176"/>
    <col min="11526" max="11526" width="18.85546875" style="176" customWidth="1"/>
    <col min="11527" max="11527" width="13.5703125" style="176" customWidth="1"/>
    <col min="11528" max="11781" width="9.140625" style="176"/>
    <col min="11782" max="11782" width="18.85546875" style="176" customWidth="1"/>
    <col min="11783" max="11783" width="13.5703125" style="176" customWidth="1"/>
    <col min="11784" max="12037" width="9.140625" style="176"/>
    <col min="12038" max="12038" width="18.85546875" style="176" customWidth="1"/>
    <col min="12039" max="12039" width="13.5703125" style="176" customWidth="1"/>
    <col min="12040" max="12293" width="9.140625" style="176"/>
    <col min="12294" max="12294" width="18.85546875" style="176" customWidth="1"/>
    <col min="12295" max="12295" width="13.5703125" style="176" customWidth="1"/>
    <col min="12296" max="12549" width="9.140625" style="176"/>
    <col min="12550" max="12550" width="18.85546875" style="176" customWidth="1"/>
    <col min="12551" max="12551" width="13.5703125" style="176" customWidth="1"/>
    <col min="12552" max="12805" width="9.140625" style="176"/>
    <col min="12806" max="12806" width="18.85546875" style="176" customWidth="1"/>
    <col min="12807" max="12807" width="13.5703125" style="176" customWidth="1"/>
    <col min="12808" max="13061" width="9.140625" style="176"/>
    <col min="13062" max="13062" width="18.85546875" style="176" customWidth="1"/>
    <col min="13063" max="13063" width="13.5703125" style="176" customWidth="1"/>
    <col min="13064" max="13317" width="9.140625" style="176"/>
    <col min="13318" max="13318" width="18.85546875" style="176" customWidth="1"/>
    <col min="13319" max="13319" width="13.5703125" style="176" customWidth="1"/>
    <col min="13320" max="13573" width="9.140625" style="176"/>
    <col min="13574" max="13574" width="18.85546875" style="176" customWidth="1"/>
    <col min="13575" max="13575" width="13.5703125" style="176" customWidth="1"/>
    <col min="13576" max="13829" width="9.140625" style="176"/>
    <col min="13830" max="13830" width="18.85546875" style="176" customWidth="1"/>
    <col min="13831" max="13831" width="13.5703125" style="176" customWidth="1"/>
    <col min="13832" max="14085" width="9.140625" style="176"/>
    <col min="14086" max="14086" width="18.85546875" style="176" customWidth="1"/>
    <col min="14087" max="14087" width="13.5703125" style="176" customWidth="1"/>
    <col min="14088" max="14341" width="9.140625" style="176"/>
    <col min="14342" max="14342" width="18.85546875" style="176" customWidth="1"/>
    <col min="14343" max="14343" width="13.5703125" style="176" customWidth="1"/>
    <col min="14344" max="14597" width="9.140625" style="176"/>
    <col min="14598" max="14598" width="18.85546875" style="176" customWidth="1"/>
    <col min="14599" max="14599" width="13.5703125" style="176" customWidth="1"/>
    <col min="14600" max="14853" width="9.140625" style="176"/>
    <col min="14854" max="14854" width="18.85546875" style="176" customWidth="1"/>
    <col min="14855" max="14855" width="13.5703125" style="176" customWidth="1"/>
    <col min="14856" max="15109" width="9.140625" style="176"/>
    <col min="15110" max="15110" width="18.85546875" style="176" customWidth="1"/>
    <col min="15111" max="15111" width="13.5703125" style="176" customWidth="1"/>
    <col min="15112" max="15365" width="9.140625" style="176"/>
    <col min="15366" max="15366" width="18.85546875" style="176" customWidth="1"/>
    <col min="15367" max="15367" width="13.5703125" style="176" customWidth="1"/>
    <col min="15368" max="15621" width="9.140625" style="176"/>
    <col min="15622" max="15622" width="18.85546875" style="176" customWidth="1"/>
    <col min="15623" max="15623" width="13.5703125" style="176" customWidth="1"/>
    <col min="15624" max="15877" width="9.140625" style="176"/>
    <col min="15878" max="15878" width="18.85546875" style="176" customWidth="1"/>
    <col min="15879" max="15879" width="13.5703125" style="176" customWidth="1"/>
    <col min="15880" max="16133" width="9.140625" style="176"/>
    <col min="16134" max="16134" width="18.85546875" style="176" customWidth="1"/>
    <col min="16135" max="16135" width="13.5703125" style="176" customWidth="1"/>
    <col min="16136" max="16384" width="9.140625" style="176"/>
  </cols>
  <sheetData>
    <row r="2" spans="1:25" x14ac:dyDescent="0.25">
      <c r="A2" s="183"/>
      <c r="B2" s="203" t="s">
        <v>924</v>
      </c>
    </row>
    <row r="3" spans="1:25" x14ac:dyDescent="0.25">
      <c r="A3" s="183"/>
      <c r="B3" s="204"/>
    </row>
    <row r="4" spans="1:25" x14ac:dyDescent="0.25">
      <c r="A4" s="183"/>
      <c r="B4" s="184" t="s">
        <v>925</v>
      </c>
    </row>
    <row r="5" spans="1:25" ht="45" x14ac:dyDescent="0.25">
      <c r="A5" s="183"/>
      <c r="B5" s="184"/>
      <c r="F5" s="27" t="s">
        <v>926</v>
      </c>
      <c r="G5" s="27" t="s">
        <v>927</v>
      </c>
      <c r="Y5" s="27" t="s">
        <v>934</v>
      </c>
    </row>
    <row r="6" spans="1:25" x14ac:dyDescent="0.25">
      <c r="A6" s="185">
        <v>36951</v>
      </c>
      <c r="B6" s="186">
        <v>306.13560065451099</v>
      </c>
      <c r="E6" s="176">
        <v>2001</v>
      </c>
      <c r="F6" s="193">
        <f>((B15-B6)/B6)*100</f>
        <v>3.3383727335001132</v>
      </c>
      <c r="G6" s="192">
        <f>+'CPI Inflation'!B16</f>
        <v>1.2</v>
      </c>
      <c r="H6" s="192"/>
    </row>
    <row r="7" spans="1:25" x14ac:dyDescent="0.25">
      <c r="A7" s="185">
        <v>36982</v>
      </c>
      <c r="B7" s="186">
        <v>308.652308751931</v>
      </c>
      <c r="E7" s="176">
        <v>2002</v>
      </c>
      <c r="F7" s="193">
        <f>+((B27-B15)/B15)*100</f>
        <v>2.862016611064969</v>
      </c>
      <c r="G7" s="192">
        <f>+'CPI Inflation'!B17</f>
        <v>1.3</v>
      </c>
      <c r="H7" s="192"/>
    </row>
    <row r="8" spans="1:25" x14ac:dyDescent="0.25">
      <c r="A8" s="185">
        <v>37012</v>
      </c>
      <c r="B8" s="186">
        <v>308.74412264436398</v>
      </c>
      <c r="E8" s="176">
        <v>2003</v>
      </c>
      <c r="F8" s="193">
        <f>+((B39-B27)/B27)*100</f>
        <v>4.2928252161132239</v>
      </c>
      <c r="G8" s="192">
        <f>+'CPI Inflation'!B18</f>
        <v>1.4</v>
      </c>
      <c r="H8" s="192"/>
    </row>
    <row r="9" spans="1:25" x14ac:dyDescent="0.25">
      <c r="A9" s="185">
        <v>37043</v>
      </c>
      <c r="B9" s="186">
        <v>309.49203060217502</v>
      </c>
      <c r="E9" s="176">
        <v>2004</v>
      </c>
      <c r="F9" s="193">
        <f>+((B51-B39)/B39)*100</f>
        <v>4.065629330152257</v>
      </c>
      <c r="G9" s="192">
        <f>+'CPI Inflation'!B19</f>
        <v>1.3</v>
      </c>
      <c r="H9" s="192"/>
    </row>
    <row r="10" spans="1:25" x14ac:dyDescent="0.25">
      <c r="A10" s="185">
        <v>37073</v>
      </c>
      <c r="B10" s="186">
        <v>311.36438022117198</v>
      </c>
      <c r="E10" s="176">
        <v>2005</v>
      </c>
      <c r="F10" s="193">
        <f>+((B63-B51)/B51)*100</f>
        <v>3.7056154467128608</v>
      </c>
      <c r="G10" s="192">
        <f>+'CPI Inflation'!B20</f>
        <v>2.1</v>
      </c>
      <c r="H10" s="192"/>
    </row>
    <row r="11" spans="1:25" x14ac:dyDescent="0.25">
      <c r="A11" s="185">
        <v>37104</v>
      </c>
      <c r="B11" s="186">
        <v>313.40362876937002</v>
      </c>
      <c r="E11" s="176">
        <v>2006</v>
      </c>
      <c r="F11" s="193">
        <f>+((B75-B63)/B63)*100</f>
        <v>4.143492431643689</v>
      </c>
      <c r="G11" s="192">
        <f>+'CPI Inflation'!B21</f>
        <v>2.2999999999999998</v>
      </c>
      <c r="H11" s="192"/>
    </row>
    <row r="12" spans="1:25" x14ac:dyDescent="0.25">
      <c r="A12" s="185">
        <v>37135</v>
      </c>
      <c r="B12" s="186">
        <v>313.55034296644601</v>
      </c>
      <c r="E12" s="176">
        <v>2007</v>
      </c>
      <c r="F12" s="193">
        <f>+((B87-B75)/B75)*100</f>
        <v>3.9773274601936479</v>
      </c>
      <c r="G12" s="192">
        <f>+'CPI Inflation'!B22</f>
        <v>2.2999999999999998</v>
      </c>
      <c r="H12" s="192"/>
    </row>
    <row r="13" spans="1:25" x14ac:dyDescent="0.25">
      <c r="A13" s="185">
        <v>37165</v>
      </c>
      <c r="B13" s="186">
        <v>314.76531639423899</v>
      </c>
      <c r="E13" s="176">
        <v>2008</v>
      </c>
      <c r="F13" s="193">
        <f>+((B99-B87)/B87)*100</f>
        <v>3.1595233660899287</v>
      </c>
      <c r="G13" s="192">
        <f>+'CPI Inflation'!B23</f>
        <v>3.6</v>
      </c>
      <c r="H13" s="192"/>
    </row>
    <row r="14" spans="1:25" x14ac:dyDescent="0.25">
      <c r="A14" s="185">
        <v>37196</v>
      </c>
      <c r="B14" s="186">
        <v>316.15781142775302</v>
      </c>
      <c r="E14" s="176">
        <v>2009</v>
      </c>
      <c r="F14" s="193">
        <f>+((B111-B99)/B99)*100</f>
        <v>1.3283136300191249</v>
      </c>
      <c r="G14" s="192">
        <f>+'CPI Inflation'!B24</f>
        <v>2.2000000000000002</v>
      </c>
      <c r="H14" s="192"/>
    </row>
    <row r="15" spans="1:25" x14ac:dyDescent="0.25">
      <c r="A15" s="185">
        <v>37226</v>
      </c>
      <c r="B15" s="186">
        <v>316.35554807429799</v>
      </c>
      <c r="E15" s="176">
        <v>2010</v>
      </c>
      <c r="F15" s="193">
        <f>+((B123-B111)/B111)*100</f>
        <v>1.9465523517168748</v>
      </c>
      <c r="G15" s="192">
        <f>+'CPI Inflation'!B25</f>
        <v>3.3</v>
      </c>
      <c r="H15" s="192"/>
    </row>
    <row r="16" spans="1:25" x14ac:dyDescent="0.25">
      <c r="A16" s="185">
        <v>37257</v>
      </c>
      <c r="B16" s="186">
        <v>317.43359824219903</v>
      </c>
      <c r="E16" s="176">
        <v>2011</v>
      </c>
      <c r="F16" s="193">
        <f>+((B135-B123)/B123)*100</f>
        <v>1.908223422874656</v>
      </c>
      <c r="G16" s="192">
        <f>+'CPI Inflation'!B26</f>
        <v>4.5</v>
      </c>
      <c r="H16" s="192"/>
    </row>
    <row r="17" spans="1:8" x14ac:dyDescent="0.25">
      <c r="A17" s="187">
        <v>37288</v>
      </c>
      <c r="B17" s="186">
        <v>319.77684800657698</v>
      </c>
      <c r="E17" s="176">
        <v>2012</v>
      </c>
      <c r="F17" s="193">
        <f>+((B147-B135)/B135)*100</f>
        <v>1.1925131753137257</v>
      </c>
      <c r="G17" s="192">
        <f>+'CPI Inflation'!B27</f>
        <v>2.8</v>
      </c>
      <c r="H17" s="192"/>
    </row>
    <row r="18" spans="1:8" x14ac:dyDescent="0.25">
      <c r="A18" s="185">
        <v>37316</v>
      </c>
      <c r="B18" s="186">
        <v>321.47714700061903</v>
      </c>
      <c r="E18" s="176">
        <v>2013</v>
      </c>
      <c r="F18" s="193">
        <f>+((B159-B147)/B147)*100</f>
        <v>1.1471064309952992</v>
      </c>
      <c r="G18" s="192">
        <f>+'CPI Inflation'!B28</f>
        <v>2.6</v>
      </c>
      <c r="H18" s="192"/>
    </row>
    <row r="19" spans="1:8" x14ac:dyDescent="0.25">
      <c r="A19" s="185">
        <v>37347</v>
      </c>
      <c r="B19" s="186">
        <v>320.891851708893</v>
      </c>
      <c r="E19" s="176">
        <v>2014</v>
      </c>
      <c r="F19" s="193">
        <f>+((B171-B159)/B159)*100</f>
        <v>1.6483785555180364</v>
      </c>
      <c r="G19" s="192">
        <f>+'CPI Inflation'!B29</f>
        <v>1.5</v>
      </c>
      <c r="H19" s="192"/>
    </row>
    <row r="20" spans="1:8" x14ac:dyDescent="0.25">
      <c r="A20" s="185">
        <v>37377</v>
      </c>
      <c r="B20" s="186">
        <v>321.48640779854799</v>
      </c>
      <c r="E20" s="176">
        <v>2015</v>
      </c>
      <c r="F20" s="193">
        <f>+((B183-B171)/B171)*100</f>
        <v>2.1810023682116011</v>
      </c>
      <c r="G20" s="192">
        <f>+'CPI Inflation'!B30</f>
        <v>0</v>
      </c>
      <c r="H20" s="192"/>
    </row>
    <row r="21" spans="1:8" x14ac:dyDescent="0.25">
      <c r="A21" s="185">
        <v>37408</v>
      </c>
      <c r="B21" s="186">
        <v>323.51610158357499</v>
      </c>
      <c r="E21" s="176">
        <v>2016</v>
      </c>
      <c r="F21" s="193">
        <f>+((B195-B183)/B183)*100</f>
        <v>2.35121895317425</v>
      </c>
      <c r="G21" s="192">
        <f>+'CPI Inflation'!B31</f>
        <v>0.7</v>
      </c>
      <c r="H21" s="192"/>
    </row>
    <row r="22" spans="1:8" x14ac:dyDescent="0.25">
      <c r="A22" s="185">
        <v>37438</v>
      </c>
      <c r="B22" s="186">
        <v>323.94294653018801</v>
      </c>
      <c r="E22" s="176">
        <v>2017</v>
      </c>
      <c r="F22" s="193">
        <f>+((B206-B195)/B195)*100</f>
        <v>2.4275356225551383</v>
      </c>
      <c r="G22" s="192">
        <f>+'CPI Inflation'!B32</f>
        <v>2.7</v>
      </c>
      <c r="H22" s="192"/>
    </row>
    <row r="23" spans="1:8" x14ac:dyDescent="0.25">
      <c r="A23" s="185">
        <v>37469</v>
      </c>
      <c r="B23" s="186">
        <v>323.02708348361602</v>
      </c>
    </row>
    <row r="24" spans="1:8" x14ac:dyDescent="0.25">
      <c r="A24" s="185">
        <v>37500</v>
      </c>
      <c r="B24" s="186">
        <v>324.10897901934101</v>
      </c>
    </row>
    <row r="25" spans="1:8" x14ac:dyDescent="0.25">
      <c r="A25" s="185">
        <v>37530</v>
      </c>
      <c r="B25" s="186">
        <v>324.72399431988299</v>
      </c>
    </row>
    <row r="26" spans="1:8" x14ac:dyDescent="0.25">
      <c r="A26" s="185">
        <v>37561</v>
      </c>
      <c r="B26" s="186">
        <v>325.67840667149102</v>
      </c>
    </row>
    <row r="27" spans="1:8" x14ac:dyDescent="0.25">
      <c r="A27" s="185">
        <v>37591</v>
      </c>
      <c r="B27" s="186">
        <v>325.40969641021002</v>
      </c>
    </row>
    <row r="28" spans="1:8" x14ac:dyDescent="0.25">
      <c r="A28" s="185">
        <v>37622</v>
      </c>
      <c r="B28" s="186">
        <v>328.33539353985498</v>
      </c>
    </row>
    <row r="29" spans="1:8" x14ac:dyDescent="0.25">
      <c r="A29" s="187">
        <v>37653</v>
      </c>
      <c r="B29" s="186">
        <v>329.189386702636</v>
      </c>
    </row>
    <row r="30" spans="1:8" x14ac:dyDescent="0.25">
      <c r="A30" s="185">
        <v>37681</v>
      </c>
      <c r="B30" s="186">
        <v>329.98400783082798</v>
      </c>
    </row>
    <row r="31" spans="1:8" x14ac:dyDescent="0.25">
      <c r="A31" s="185">
        <v>37712</v>
      </c>
      <c r="B31" s="186">
        <v>331.37506311967098</v>
      </c>
    </row>
    <row r="32" spans="1:8" x14ac:dyDescent="0.25">
      <c r="A32" s="185">
        <v>37742</v>
      </c>
      <c r="B32" s="186">
        <v>331.958312446364</v>
      </c>
    </row>
    <row r="33" spans="1:2" x14ac:dyDescent="0.25">
      <c r="A33" s="185">
        <v>37773</v>
      </c>
      <c r="B33" s="186">
        <v>332.85842687519602</v>
      </c>
    </row>
    <row r="34" spans="1:2" x14ac:dyDescent="0.25">
      <c r="A34" s="185">
        <v>37803</v>
      </c>
      <c r="B34" s="186">
        <v>333.50243997323099</v>
      </c>
    </row>
    <row r="35" spans="1:2" x14ac:dyDescent="0.25">
      <c r="A35" s="185">
        <v>37834</v>
      </c>
      <c r="B35" s="186">
        <v>334.57785615043298</v>
      </c>
    </row>
    <row r="36" spans="1:2" x14ac:dyDescent="0.25">
      <c r="A36" s="185">
        <v>37865</v>
      </c>
      <c r="B36" s="186">
        <v>335.89781450942098</v>
      </c>
    </row>
    <row r="37" spans="1:2" x14ac:dyDescent="0.25">
      <c r="A37" s="185">
        <v>37895</v>
      </c>
      <c r="B37" s="186">
        <v>336.76533490518301</v>
      </c>
    </row>
    <row r="38" spans="1:2" x14ac:dyDescent="0.25">
      <c r="A38" s="185">
        <v>37926</v>
      </c>
      <c r="B38" s="186">
        <v>338.047515837844</v>
      </c>
    </row>
    <row r="39" spans="1:2" x14ac:dyDescent="0.25">
      <c r="A39" s="185">
        <v>37956</v>
      </c>
      <c r="B39" s="186">
        <v>339.378965913385</v>
      </c>
    </row>
    <row r="40" spans="1:2" x14ac:dyDescent="0.25">
      <c r="A40" s="185">
        <v>37987</v>
      </c>
      <c r="B40" s="186">
        <v>339.64611221906301</v>
      </c>
    </row>
    <row r="41" spans="1:2" x14ac:dyDescent="0.25">
      <c r="A41" s="187">
        <v>38018</v>
      </c>
      <c r="B41" s="186">
        <v>339.88328656731198</v>
      </c>
    </row>
    <row r="42" spans="1:2" x14ac:dyDescent="0.25">
      <c r="A42" s="185">
        <v>38047</v>
      </c>
      <c r="B42" s="186">
        <v>341.31482585371202</v>
      </c>
    </row>
    <row r="43" spans="1:2" x14ac:dyDescent="0.25">
      <c r="A43" s="185">
        <v>38078</v>
      </c>
      <c r="B43" s="186">
        <v>343.10450230157397</v>
      </c>
    </row>
    <row r="44" spans="1:2" x14ac:dyDescent="0.25">
      <c r="A44" s="185">
        <v>38108</v>
      </c>
      <c r="B44" s="186">
        <v>344.00297029891198</v>
      </c>
    </row>
    <row r="45" spans="1:2" x14ac:dyDescent="0.25">
      <c r="A45" s="185">
        <v>38139</v>
      </c>
      <c r="B45" s="186">
        <v>344.97304597736502</v>
      </c>
    </row>
    <row r="46" spans="1:2" x14ac:dyDescent="0.25">
      <c r="A46" s="185">
        <v>38169</v>
      </c>
      <c r="B46" s="186">
        <v>346.01842842256502</v>
      </c>
    </row>
    <row r="47" spans="1:2" x14ac:dyDescent="0.25">
      <c r="A47" s="185">
        <v>38200</v>
      </c>
      <c r="B47" s="186">
        <v>347.61135341127101</v>
      </c>
    </row>
    <row r="48" spans="1:2" x14ac:dyDescent="0.25">
      <c r="A48" s="185">
        <v>38231</v>
      </c>
      <c r="B48" s="186">
        <v>348.163017209629</v>
      </c>
    </row>
    <row r="49" spans="1:2" x14ac:dyDescent="0.25">
      <c r="A49" s="185">
        <v>38261</v>
      </c>
      <c r="B49" s="186">
        <v>349.93189973409301</v>
      </c>
    </row>
    <row r="50" spans="1:2" x14ac:dyDescent="0.25">
      <c r="A50" s="185">
        <v>38292</v>
      </c>
      <c r="B50" s="186">
        <v>350.63983357265602</v>
      </c>
    </row>
    <row r="51" spans="1:2" x14ac:dyDescent="0.25">
      <c r="A51" s="185">
        <v>38322</v>
      </c>
      <c r="B51" s="186">
        <v>353.17685669192701</v>
      </c>
    </row>
    <row r="52" spans="1:2" x14ac:dyDescent="0.25">
      <c r="A52" s="185">
        <v>38353</v>
      </c>
      <c r="B52" s="186">
        <v>353.76890118793898</v>
      </c>
    </row>
    <row r="53" spans="1:2" x14ac:dyDescent="0.25">
      <c r="A53" s="187">
        <v>38384</v>
      </c>
      <c r="B53" s="186">
        <v>354.22906821133802</v>
      </c>
    </row>
    <row r="54" spans="1:2" x14ac:dyDescent="0.25">
      <c r="A54" s="185">
        <v>38412</v>
      </c>
      <c r="B54" s="186">
        <v>357.00634013997598</v>
      </c>
    </row>
    <row r="55" spans="1:2" x14ac:dyDescent="0.25">
      <c r="A55" s="185">
        <v>38443</v>
      </c>
      <c r="B55" s="186">
        <v>357.15250336178701</v>
      </c>
    </row>
    <row r="56" spans="1:2" x14ac:dyDescent="0.25">
      <c r="A56" s="185">
        <v>38473</v>
      </c>
      <c r="B56" s="186">
        <v>358.300878644298</v>
      </c>
    </row>
    <row r="57" spans="1:2" x14ac:dyDescent="0.25">
      <c r="A57" s="185">
        <v>38504</v>
      </c>
      <c r="B57" s="186">
        <v>359.43324973745501</v>
      </c>
    </row>
    <row r="58" spans="1:2" x14ac:dyDescent="0.25">
      <c r="A58" s="185">
        <v>38534</v>
      </c>
      <c r="B58" s="186">
        <v>361.39188272527201</v>
      </c>
    </row>
    <row r="59" spans="1:2" x14ac:dyDescent="0.25">
      <c r="A59" s="185">
        <v>38565</v>
      </c>
      <c r="B59" s="186">
        <v>362.797435262926</v>
      </c>
    </row>
    <row r="60" spans="1:2" x14ac:dyDescent="0.25">
      <c r="A60" s="185">
        <v>38596</v>
      </c>
      <c r="B60" s="186">
        <v>364.12509089933201</v>
      </c>
    </row>
    <row r="61" spans="1:2" x14ac:dyDescent="0.25">
      <c r="A61" s="185">
        <v>38626</v>
      </c>
      <c r="B61" s="186">
        <v>364.61307507580801</v>
      </c>
    </row>
    <row r="62" spans="1:2" x14ac:dyDescent="0.25">
      <c r="A62" s="185">
        <v>38657</v>
      </c>
      <c r="B62" s="186">
        <v>365.52773056876299</v>
      </c>
    </row>
    <row r="63" spans="1:2" x14ac:dyDescent="0.25">
      <c r="A63" s="185">
        <v>38687</v>
      </c>
      <c r="B63" s="186">
        <v>366.26423284771801</v>
      </c>
    </row>
    <row r="64" spans="1:2" x14ac:dyDescent="0.25">
      <c r="A64" s="185">
        <v>38718</v>
      </c>
      <c r="B64" s="186">
        <v>368.32302310659298</v>
      </c>
    </row>
    <row r="65" spans="1:2" x14ac:dyDescent="0.25">
      <c r="A65" s="187">
        <v>38749</v>
      </c>
      <c r="B65" s="186">
        <v>369.28731434027901</v>
      </c>
    </row>
    <row r="66" spans="1:2" x14ac:dyDescent="0.25">
      <c r="A66" s="185">
        <v>38777</v>
      </c>
      <c r="B66" s="186">
        <v>369.929454133207</v>
      </c>
    </row>
    <row r="67" spans="1:2" x14ac:dyDescent="0.25">
      <c r="A67" s="185">
        <v>38808</v>
      </c>
      <c r="B67" s="186">
        <v>371.118456694185</v>
      </c>
    </row>
    <row r="68" spans="1:2" x14ac:dyDescent="0.25">
      <c r="A68" s="185">
        <v>38838</v>
      </c>
      <c r="B68" s="186">
        <v>372.57998084013201</v>
      </c>
    </row>
    <row r="69" spans="1:2" x14ac:dyDescent="0.25">
      <c r="A69" s="185">
        <v>38869</v>
      </c>
      <c r="B69" s="186">
        <v>374.53446920903099</v>
      </c>
    </row>
    <row r="70" spans="1:2" x14ac:dyDescent="0.25">
      <c r="A70" s="185">
        <v>38899</v>
      </c>
      <c r="B70" s="186">
        <v>374.44983745988799</v>
      </c>
    </row>
    <row r="71" spans="1:2" x14ac:dyDescent="0.25">
      <c r="A71" s="185">
        <v>38930</v>
      </c>
      <c r="B71" s="186">
        <v>375.15913976248902</v>
      </c>
    </row>
    <row r="72" spans="1:2" x14ac:dyDescent="0.25">
      <c r="A72" s="185">
        <v>38961</v>
      </c>
      <c r="B72" s="186">
        <v>376.98886729785801</v>
      </c>
    </row>
    <row r="73" spans="1:2" x14ac:dyDescent="0.25">
      <c r="A73" s="185">
        <v>38991</v>
      </c>
      <c r="B73" s="186">
        <v>379.29712160598899</v>
      </c>
    </row>
    <row r="74" spans="1:2" x14ac:dyDescent="0.25">
      <c r="A74" s="185">
        <v>39022</v>
      </c>
      <c r="B74" s="186">
        <v>380.081644708103</v>
      </c>
    </row>
    <row r="75" spans="1:2" x14ac:dyDescent="0.25">
      <c r="A75" s="185">
        <v>39052</v>
      </c>
      <c r="B75" s="186">
        <v>381.44036361558102</v>
      </c>
    </row>
    <row r="76" spans="1:2" x14ac:dyDescent="0.25">
      <c r="A76" s="185">
        <v>39083</v>
      </c>
      <c r="B76" s="186">
        <v>382.08311558192599</v>
      </c>
    </row>
    <row r="77" spans="1:2" x14ac:dyDescent="0.25">
      <c r="A77" s="187">
        <v>39114</v>
      </c>
      <c r="B77" s="186">
        <v>383.51682060030498</v>
      </c>
    </row>
    <row r="78" spans="1:2" x14ac:dyDescent="0.25">
      <c r="A78" s="185">
        <v>39142</v>
      </c>
      <c r="B78" s="186">
        <v>385.242857364955</v>
      </c>
    </row>
    <row r="79" spans="1:2" x14ac:dyDescent="0.25">
      <c r="A79" s="185">
        <v>39173</v>
      </c>
      <c r="B79" s="186">
        <v>385.94744363639899</v>
      </c>
    </row>
    <row r="80" spans="1:2" x14ac:dyDescent="0.25">
      <c r="A80" s="185">
        <v>39203</v>
      </c>
      <c r="B80" s="186">
        <v>388.30203159422001</v>
      </c>
    </row>
    <row r="81" spans="1:2" x14ac:dyDescent="0.25">
      <c r="A81" s="185">
        <v>39234</v>
      </c>
      <c r="B81" s="186">
        <v>390.25504017263398</v>
      </c>
    </row>
    <row r="82" spans="1:2" x14ac:dyDescent="0.25">
      <c r="A82" s="185">
        <v>39264</v>
      </c>
      <c r="B82" s="186">
        <v>391.75167243309198</v>
      </c>
    </row>
    <row r="83" spans="1:2" x14ac:dyDescent="0.25">
      <c r="A83" s="185">
        <v>39295</v>
      </c>
      <c r="B83" s="186">
        <v>393.37825901538901</v>
      </c>
    </row>
    <row r="84" spans="1:2" x14ac:dyDescent="0.25">
      <c r="A84" s="185">
        <v>39326</v>
      </c>
      <c r="B84" s="186">
        <v>393.95072821778803</v>
      </c>
    </row>
    <row r="85" spans="1:2" x14ac:dyDescent="0.25">
      <c r="A85" s="185">
        <v>39356</v>
      </c>
      <c r="B85" s="186">
        <v>394.144890833452</v>
      </c>
    </row>
    <row r="86" spans="1:2" x14ac:dyDescent="0.25">
      <c r="A86" s="185">
        <v>39387</v>
      </c>
      <c r="B86" s="186">
        <v>396.11926828888102</v>
      </c>
    </row>
    <row r="87" spans="1:2" x14ac:dyDescent="0.25">
      <c r="A87" s="185">
        <v>39417</v>
      </c>
      <c r="B87" s="186">
        <v>396.61149594192602</v>
      </c>
    </row>
    <row r="88" spans="1:2" x14ac:dyDescent="0.25">
      <c r="A88" s="185">
        <v>39448</v>
      </c>
      <c r="B88" s="186">
        <v>397.78823937795897</v>
      </c>
    </row>
    <row r="89" spans="1:2" x14ac:dyDescent="0.25">
      <c r="A89" s="187">
        <v>39479</v>
      </c>
      <c r="B89" s="186">
        <v>399.70754030868898</v>
      </c>
    </row>
    <row r="90" spans="1:2" x14ac:dyDescent="0.25">
      <c r="A90" s="185">
        <v>39508</v>
      </c>
      <c r="B90" s="186">
        <v>401.76826947732798</v>
      </c>
    </row>
    <row r="91" spans="1:2" x14ac:dyDescent="0.25">
      <c r="A91" s="185">
        <v>39539</v>
      </c>
      <c r="B91" s="186">
        <v>403.55624969221202</v>
      </c>
    </row>
    <row r="92" spans="1:2" x14ac:dyDescent="0.25">
      <c r="A92" s="185">
        <v>39569</v>
      </c>
      <c r="B92" s="186">
        <v>402.898171539212</v>
      </c>
    </row>
    <row r="93" spans="1:2" x14ac:dyDescent="0.25">
      <c r="A93" s="185">
        <v>39600</v>
      </c>
      <c r="B93" s="186">
        <v>404.04718912917201</v>
      </c>
    </row>
    <row r="94" spans="1:2" x14ac:dyDescent="0.25">
      <c r="A94" s="185">
        <v>39630</v>
      </c>
      <c r="B94" s="186">
        <v>405.18920441403498</v>
      </c>
    </row>
    <row r="95" spans="1:2" x14ac:dyDescent="0.25">
      <c r="A95" s="185">
        <v>39661</v>
      </c>
      <c r="B95" s="186">
        <v>406.26970985101002</v>
      </c>
    </row>
    <row r="96" spans="1:2" x14ac:dyDescent="0.25">
      <c r="A96" s="185">
        <v>39692</v>
      </c>
      <c r="B96" s="186">
        <v>407.012483620517</v>
      </c>
    </row>
    <row r="97" spans="1:2" x14ac:dyDescent="0.25">
      <c r="A97" s="185">
        <v>39722</v>
      </c>
      <c r="B97" s="186">
        <v>408.45921049562702</v>
      </c>
    </row>
    <row r="98" spans="1:2" x14ac:dyDescent="0.25">
      <c r="A98" s="185">
        <v>39753</v>
      </c>
      <c r="B98" s="186">
        <v>408.84965730173201</v>
      </c>
    </row>
    <row r="99" spans="1:2" x14ac:dyDescent="0.25">
      <c r="A99" s="185">
        <v>39783</v>
      </c>
      <c r="B99" s="186">
        <v>409.14252882880999</v>
      </c>
    </row>
    <row r="100" spans="1:2" x14ac:dyDescent="0.25">
      <c r="A100" s="185">
        <v>39814</v>
      </c>
      <c r="B100" s="186">
        <v>409.07335442812001</v>
      </c>
    </row>
    <row r="101" spans="1:2" x14ac:dyDescent="0.25">
      <c r="A101" s="187">
        <v>39845</v>
      </c>
      <c r="B101" s="186">
        <v>410.076908157817</v>
      </c>
    </row>
    <row r="102" spans="1:2" x14ac:dyDescent="0.25">
      <c r="A102" s="185">
        <v>39873</v>
      </c>
      <c r="B102" s="186">
        <v>409.64224048301998</v>
      </c>
    </row>
    <row r="103" spans="1:2" x14ac:dyDescent="0.25">
      <c r="A103" s="185">
        <v>39904</v>
      </c>
      <c r="B103" s="186">
        <v>411.29658553142599</v>
      </c>
    </row>
    <row r="104" spans="1:2" x14ac:dyDescent="0.25">
      <c r="A104" s="185">
        <v>39934</v>
      </c>
      <c r="B104" s="186">
        <v>411.98797711605903</v>
      </c>
    </row>
    <row r="105" spans="1:2" x14ac:dyDescent="0.25">
      <c r="A105" s="185">
        <v>39965</v>
      </c>
      <c r="B105" s="186">
        <v>412.22082582517498</v>
      </c>
    </row>
    <row r="106" spans="1:2" x14ac:dyDescent="0.25">
      <c r="A106" s="185">
        <v>39995</v>
      </c>
      <c r="B106" s="186">
        <v>411.00238521142597</v>
      </c>
    </row>
    <row r="107" spans="1:2" x14ac:dyDescent="0.25">
      <c r="A107" s="185">
        <v>40026</v>
      </c>
      <c r="B107" s="186">
        <v>411.46534537245498</v>
      </c>
    </row>
    <row r="108" spans="1:2" x14ac:dyDescent="0.25">
      <c r="A108" s="185">
        <v>40057</v>
      </c>
      <c r="B108" s="186">
        <v>412.53120423463599</v>
      </c>
    </row>
    <row r="109" spans="1:2" x14ac:dyDescent="0.25">
      <c r="A109" s="185">
        <v>40087</v>
      </c>
      <c r="B109" s="186">
        <v>412.68762764621403</v>
      </c>
    </row>
    <row r="110" spans="1:2" x14ac:dyDescent="0.25">
      <c r="A110" s="185">
        <v>40118</v>
      </c>
      <c r="B110" s="186">
        <v>412.89814182294799</v>
      </c>
    </row>
    <row r="111" spans="1:2" x14ac:dyDescent="0.25">
      <c r="A111" s="185">
        <v>40148</v>
      </c>
      <c r="B111" s="186">
        <v>414.577224805448</v>
      </c>
    </row>
    <row r="112" spans="1:2" x14ac:dyDescent="0.25">
      <c r="A112" s="185">
        <v>40179</v>
      </c>
      <c r="B112" s="186">
        <v>416.58432567131598</v>
      </c>
    </row>
    <row r="113" spans="1:2" x14ac:dyDescent="0.25">
      <c r="A113" s="185">
        <v>40210</v>
      </c>
      <c r="B113" s="186">
        <v>416.32317366791898</v>
      </c>
    </row>
    <row r="114" spans="1:2" x14ac:dyDescent="0.25">
      <c r="A114" s="185">
        <v>40238</v>
      </c>
      <c r="B114" s="186">
        <v>418.07058176366797</v>
      </c>
    </row>
    <row r="115" spans="1:2" x14ac:dyDescent="0.25">
      <c r="A115" s="185">
        <v>40269</v>
      </c>
      <c r="B115" s="186">
        <v>417.14213503255201</v>
      </c>
    </row>
    <row r="116" spans="1:2" x14ac:dyDescent="0.25">
      <c r="A116" s="185">
        <v>40299</v>
      </c>
      <c r="B116" s="186">
        <v>416.94879595635098</v>
      </c>
    </row>
    <row r="117" spans="1:2" x14ac:dyDescent="0.25">
      <c r="A117" s="185">
        <v>40330</v>
      </c>
      <c r="B117" s="186">
        <v>417.95677633955103</v>
      </c>
    </row>
    <row r="118" spans="1:2" x14ac:dyDescent="0.25">
      <c r="A118" s="185">
        <v>40360</v>
      </c>
      <c r="B118" s="186">
        <v>420.00010549615098</v>
      </c>
    </row>
    <row r="119" spans="1:2" x14ac:dyDescent="0.25">
      <c r="A119" s="185">
        <v>40391</v>
      </c>
      <c r="B119" s="186">
        <v>420.90151941484203</v>
      </c>
    </row>
    <row r="120" spans="1:2" x14ac:dyDescent="0.25">
      <c r="A120" s="185">
        <v>40422</v>
      </c>
      <c r="B120" s="188">
        <v>421.56551367595802</v>
      </c>
    </row>
    <row r="121" spans="1:2" x14ac:dyDescent="0.25">
      <c r="A121" s="185">
        <v>40452</v>
      </c>
      <c r="B121" s="188">
        <v>421.92628512841299</v>
      </c>
    </row>
    <row r="122" spans="1:2" x14ac:dyDescent="0.25">
      <c r="A122" s="185">
        <v>40483</v>
      </c>
      <c r="B122" s="188">
        <v>422.77808631118899</v>
      </c>
    </row>
    <row r="123" spans="1:2" x14ac:dyDescent="0.25">
      <c r="A123" s="185">
        <v>40513</v>
      </c>
      <c r="B123" s="188">
        <v>422.647187524581</v>
      </c>
    </row>
    <row r="124" spans="1:2" x14ac:dyDescent="0.25">
      <c r="A124" s="185">
        <v>40544</v>
      </c>
      <c r="B124" s="188">
        <v>425.87388108235803</v>
      </c>
    </row>
    <row r="125" spans="1:2" x14ac:dyDescent="0.25">
      <c r="A125" s="185">
        <v>40575</v>
      </c>
      <c r="B125" s="186">
        <v>425.108712233098</v>
      </c>
    </row>
    <row r="126" spans="1:2" x14ac:dyDescent="0.25">
      <c r="A126" s="185">
        <v>40603</v>
      </c>
      <c r="B126" s="186">
        <v>425.17703823377002</v>
      </c>
    </row>
    <row r="127" spans="1:2" x14ac:dyDescent="0.25">
      <c r="A127" s="185">
        <v>40634</v>
      </c>
      <c r="B127" s="186">
        <v>425.75370075757598</v>
      </c>
    </row>
    <row r="128" spans="1:2" x14ac:dyDescent="0.25">
      <c r="A128" s="185">
        <v>40664</v>
      </c>
      <c r="B128" s="186">
        <v>426.65464019368602</v>
      </c>
    </row>
    <row r="129" spans="1:2" x14ac:dyDescent="0.25">
      <c r="A129" s="185">
        <v>40695</v>
      </c>
      <c r="B129" s="188">
        <v>426.44697694310099</v>
      </c>
    </row>
    <row r="130" spans="1:2" x14ac:dyDescent="0.25">
      <c r="A130" s="185">
        <v>40725</v>
      </c>
      <c r="B130" s="186">
        <v>426.87824330080099</v>
      </c>
    </row>
    <row r="131" spans="1:2" x14ac:dyDescent="0.25">
      <c r="A131" s="185">
        <v>40756</v>
      </c>
      <c r="B131" s="186">
        <v>427.234557260641</v>
      </c>
    </row>
    <row r="132" spans="1:2" x14ac:dyDescent="0.25">
      <c r="A132" s="185">
        <v>40787</v>
      </c>
      <c r="B132" s="188">
        <v>428.71508079622498</v>
      </c>
    </row>
    <row r="133" spans="1:2" x14ac:dyDescent="0.25">
      <c r="A133" s="185">
        <v>40817</v>
      </c>
      <c r="B133" s="186">
        <v>429.802378415801</v>
      </c>
    </row>
    <row r="134" spans="1:2" x14ac:dyDescent="0.25">
      <c r="A134" s="185">
        <v>40848</v>
      </c>
      <c r="B134" s="188">
        <v>430.45621434906599</v>
      </c>
    </row>
    <row r="135" spans="1:2" x14ac:dyDescent="0.25">
      <c r="A135" s="185">
        <v>40878</v>
      </c>
      <c r="B135" s="188">
        <v>430.71224015304603</v>
      </c>
    </row>
    <row r="136" spans="1:2" x14ac:dyDescent="0.25">
      <c r="A136" s="185">
        <v>40909</v>
      </c>
      <c r="B136" s="188">
        <v>429.96302701215501</v>
      </c>
    </row>
    <row r="137" spans="1:2" x14ac:dyDescent="0.25">
      <c r="A137" s="185">
        <v>40940</v>
      </c>
      <c r="B137" s="188">
        <v>432.13415164420098</v>
      </c>
    </row>
    <row r="138" spans="1:2" x14ac:dyDescent="0.25">
      <c r="A138" s="185">
        <v>40969</v>
      </c>
      <c r="B138" s="188">
        <v>433.11557801588702</v>
      </c>
    </row>
    <row r="139" spans="1:2" x14ac:dyDescent="0.25">
      <c r="A139" s="185">
        <v>41000</v>
      </c>
      <c r="B139" s="188">
        <v>432.82852966885002</v>
      </c>
    </row>
    <row r="140" spans="1:2" x14ac:dyDescent="0.25">
      <c r="A140" s="185">
        <v>41030</v>
      </c>
      <c r="B140" s="188">
        <v>433.77113446876399</v>
      </c>
    </row>
    <row r="141" spans="1:2" x14ac:dyDescent="0.25">
      <c r="A141" s="185">
        <v>41061</v>
      </c>
      <c r="B141" s="188">
        <v>434.71932885532698</v>
      </c>
    </row>
    <row r="142" spans="1:2" x14ac:dyDescent="0.25">
      <c r="A142" s="185">
        <v>41091</v>
      </c>
      <c r="B142" s="188">
        <v>434.756452652174</v>
      </c>
    </row>
    <row r="143" spans="1:2" x14ac:dyDescent="0.25">
      <c r="A143" s="185">
        <v>41122</v>
      </c>
      <c r="B143" s="188">
        <v>436.23452753439602</v>
      </c>
    </row>
    <row r="144" spans="1:2" x14ac:dyDescent="0.25">
      <c r="A144" s="185">
        <v>41153</v>
      </c>
      <c r="B144" s="188">
        <v>435.158272918438</v>
      </c>
    </row>
    <row r="145" spans="1:2" x14ac:dyDescent="0.25">
      <c r="A145" s="185">
        <v>41183</v>
      </c>
      <c r="B145" s="188">
        <v>435.17278020958599</v>
      </c>
    </row>
    <row r="146" spans="1:2" x14ac:dyDescent="0.25">
      <c r="A146" s="185">
        <v>41214</v>
      </c>
      <c r="B146" s="188">
        <v>436.33355622127601</v>
      </c>
    </row>
    <row r="147" spans="1:2" x14ac:dyDescent="0.25">
      <c r="A147" s="185">
        <v>41244</v>
      </c>
      <c r="B147" s="188">
        <v>435.84854036455999</v>
      </c>
    </row>
    <row r="148" spans="1:2" x14ac:dyDescent="0.25">
      <c r="A148" s="185">
        <v>41275</v>
      </c>
      <c r="B148" s="188">
        <v>434.44390144058099</v>
      </c>
    </row>
    <row r="149" spans="1:2" x14ac:dyDescent="0.25">
      <c r="A149" s="185">
        <v>41306</v>
      </c>
      <c r="B149" s="188">
        <v>435.24728304799999</v>
      </c>
    </row>
    <row r="150" spans="1:2" x14ac:dyDescent="0.25">
      <c r="A150" s="185">
        <v>41334</v>
      </c>
      <c r="B150" s="188">
        <v>436.21183635241698</v>
      </c>
    </row>
    <row r="151" spans="1:2" x14ac:dyDescent="0.25">
      <c r="A151" s="185">
        <v>41365</v>
      </c>
      <c r="B151" s="188">
        <v>437.63819928145398</v>
      </c>
    </row>
    <row r="152" spans="1:2" x14ac:dyDescent="0.25">
      <c r="A152" s="185">
        <v>41395</v>
      </c>
      <c r="B152" s="188">
        <v>438.11212751599498</v>
      </c>
    </row>
    <row r="153" spans="1:2" x14ac:dyDescent="0.25">
      <c r="A153" s="185">
        <v>41426</v>
      </c>
      <c r="B153" s="188">
        <v>438.22103144926302</v>
      </c>
    </row>
    <row r="154" spans="1:2" x14ac:dyDescent="0.25">
      <c r="A154" s="185">
        <v>41456</v>
      </c>
      <c r="B154" s="188">
        <v>438.73953689108703</v>
      </c>
    </row>
    <row r="155" spans="1:2" x14ac:dyDescent="0.25">
      <c r="A155" s="185">
        <v>41487</v>
      </c>
      <c r="B155" s="188">
        <v>438.38006085059402</v>
      </c>
    </row>
    <row r="156" spans="1:2" x14ac:dyDescent="0.25">
      <c r="A156" s="185">
        <v>41518</v>
      </c>
      <c r="B156" s="188">
        <v>438.22216410645598</v>
      </c>
    </row>
    <row r="157" spans="1:2" x14ac:dyDescent="0.25">
      <c r="A157" s="185">
        <v>41548</v>
      </c>
      <c r="B157" s="188">
        <v>439.25957598101098</v>
      </c>
    </row>
    <row r="158" spans="1:2" x14ac:dyDescent="0.25">
      <c r="A158" s="185">
        <v>41579</v>
      </c>
      <c r="B158" s="188">
        <v>438.79786908177101</v>
      </c>
    </row>
    <row r="159" spans="1:2" x14ac:dyDescent="0.25">
      <c r="A159" s="185">
        <v>41609</v>
      </c>
      <c r="B159" s="188">
        <v>440.848187000481</v>
      </c>
    </row>
    <row r="160" spans="1:2" x14ac:dyDescent="0.25">
      <c r="A160" s="185">
        <v>41640</v>
      </c>
      <c r="B160" s="188">
        <v>441.392393110424</v>
      </c>
    </row>
    <row r="161" spans="1:2" x14ac:dyDescent="0.25">
      <c r="A161" s="185">
        <v>41671</v>
      </c>
      <c r="B161" s="188">
        <v>439.83551839865498</v>
      </c>
    </row>
    <row r="162" spans="1:2" x14ac:dyDescent="0.25">
      <c r="A162" s="185">
        <v>41699</v>
      </c>
      <c r="B162" s="188">
        <v>439.113072789456</v>
      </c>
    </row>
    <row r="163" spans="1:2" x14ac:dyDescent="0.25">
      <c r="A163" s="185">
        <v>41730</v>
      </c>
      <c r="B163" s="188">
        <v>439.54252374660302</v>
      </c>
    </row>
    <row r="164" spans="1:2" x14ac:dyDescent="0.25">
      <c r="A164" s="185">
        <v>41760</v>
      </c>
      <c r="B164" s="188">
        <v>440.44103179893602</v>
      </c>
    </row>
    <row r="165" spans="1:2" x14ac:dyDescent="0.25">
      <c r="A165" s="185">
        <v>41791</v>
      </c>
      <c r="B165" s="188">
        <v>441.21416257669199</v>
      </c>
    </row>
    <row r="166" spans="1:2" x14ac:dyDescent="0.25">
      <c r="A166" s="185">
        <v>41821</v>
      </c>
      <c r="B166" s="189">
        <v>441.64335002291102</v>
      </c>
    </row>
    <row r="167" spans="1:2" x14ac:dyDescent="0.25">
      <c r="A167" s="185">
        <v>41852</v>
      </c>
      <c r="B167" s="188">
        <v>443.15818606443401</v>
      </c>
    </row>
    <row r="168" spans="1:2" x14ac:dyDescent="0.25">
      <c r="A168" s="185">
        <v>41883</v>
      </c>
      <c r="B168" s="188">
        <v>445.93444539513001</v>
      </c>
    </row>
    <row r="169" spans="1:2" x14ac:dyDescent="0.25">
      <c r="A169" s="185">
        <v>41913</v>
      </c>
      <c r="B169" s="188">
        <v>447.62358483270498</v>
      </c>
    </row>
    <row r="170" spans="1:2" x14ac:dyDescent="0.25">
      <c r="A170" s="185">
        <v>41944</v>
      </c>
      <c r="B170" s="189">
        <v>446.36755837943502</v>
      </c>
    </row>
    <row r="171" spans="1:2" x14ac:dyDescent="0.25">
      <c r="A171" s="185">
        <v>41974</v>
      </c>
      <c r="B171" s="189">
        <v>448.11503397738699</v>
      </c>
    </row>
    <row r="172" spans="1:2" x14ac:dyDescent="0.25">
      <c r="A172" s="185">
        <v>42005</v>
      </c>
      <c r="B172" s="188">
        <v>448.93478781427802</v>
      </c>
    </row>
    <row r="173" spans="1:2" x14ac:dyDescent="0.25">
      <c r="A173" s="185">
        <v>42036</v>
      </c>
      <c r="B173" s="188">
        <v>450.53418395766698</v>
      </c>
    </row>
    <row r="174" spans="1:2" x14ac:dyDescent="0.25">
      <c r="A174" s="185">
        <v>42064</v>
      </c>
      <c r="B174" s="188">
        <v>452.100705384528</v>
      </c>
    </row>
    <row r="175" spans="1:2" x14ac:dyDescent="0.25">
      <c r="A175" s="185">
        <v>42095</v>
      </c>
      <c r="B175" s="188">
        <v>452.35002462475302</v>
      </c>
    </row>
    <row r="176" spans="1:2" x14ac:dyDescent="0.25">
      <c r="A176" s="185">
        <v>42125</v>
      </c>
      <c r="B176" s="188">
        <v>453.20528324032603</v>
      </c>
    </row>
    <row r="177" spans="1:2" x14ac:dyDescent="0.25">
      <c r="A177" s="185">
        <v>42156</v>
      </c>
      <c r="B177" s="188">
        <v>454.00437984257098</v>
      </c>
    </row>
    <row r="178" spans="1:2" x14ac:dyDescent="0.25">
      <c r="A178" s="185">
        <v>42186</v>
      </c>
      <c r="B178" s="188">
        <v>455.22439718738099</v>
      </c>
    </row>
    <row r="179" spans="1:2" x14ac:dyDescent="0.25">
      <c r="A179" s="185">
        <v>42217</v>
      </c>
      <c r="B179" s="188">
        <v>455.13693355889501</v>
      </c>
    </row>
    <row r="180" spans="1:2" x14ac:dyDescent="0.25">
      <c r="A180" s="185">
        <v>42248</v>
      </c>
      <c r="B180" s="188">
        <v>454.78704826151198</v>
      </c>
    </row>
    <row r="181" spans="1:2" x14ac:dyDescent="0.25">
      <c r="A181" s="185">
        <v>42278</v>
      </c>
      <c r="B181" s="188">
        <v>455.52155844584701</v>
      </c>
    </row>
    <row r="182" spans="1:2" x14ac:dyDescent="0.25">
      <c r="A182" s="185">
        <v>42309</v>
      </c>
      <c r="B182" s="188">
        <v>456.68212955455402</v>
      </c>
    </row>
    <row r="183" spans="1:2" x14ac:dyDescent="0.25">
      <c r="A183" s="185">
        <v>42339</v>
      </c>
      <c r="B183" s="188">
        <v>457.88843348074602</v>
      </c>
    </row>
    <row r="184" spans="1:2" x14ac:dyDescent="0.25">
      <c r="A184" s="185">
        <v>42370</v>
      </c>
      <c r="B184" s="188">
        <v>459.875562267634</v>
      </c>
    </row>
    <row r="185" spans="1:2" x14ac:dyDescent="0.25">
      <c r="A185" s="185">
        <v>42401</v>
      </c>
      <c r="B185" s="188">
        <v>461.44155500698002</v>
      </c>
    </row>
    <row r="186" spans="1:2" x14ac:dyDescent="0.25">
      <c r="A186" s="185">
        <v>42430</v>
      </c>
      <c r="B186" s="188">
        <v>462.20363298618003</v>
      </c>
    </row>
    <row r="187" spans="1:2" x14ac:dyDescent="0.25">
      <c r="A187" s="185">
        <v>42461</v>
      </c>
      <c r="B187" s="188">
        <v>463.59002746729402</v>
      </c>
    </row>
    <row r="188" spans="1:2" x14ac:dyDescent="0.25">
      <c r="A188" s="185">
        <v>42491</v>
      </c>
      <c r="B188" s="188">
        <v>462.63047800670898</v>
      </c>
    </row>
    <row r="189" spans="1:2" x14ac:dyDescent="0.25">
      <c r="A189" s="185">
        <v>42522</v>
      </c>
      <c r="B189" s="188">
        <v>464.60828457370599</v>
      </c>
    </row>
    <row r="190" spans="1:2" x14ac:dyDescent="0.25">
      <c r="A190" s="185">
        <v>42552</v>
      </c>
      <c r="B190" s="188">
        <v>465.216045790404</v>
      </c>
    </row>
    <row r="191" spans="1:2" x14ac:dyDescent="0.25">
      <c r="A191" s="185">
        <v>42583</v>
      </c>
      <c r="B191" s="188">
        <v>465.902288265538</v>
      </c>
    </row>
    <row r="192" spans="1:2" x14ac:dyDescent="0.25">
      <c r="A192" s="185">
        <v>42614</v>
      </c>
      <c r="B192" s="188">
        <v>467.09873483340698</v>
      </c>
    </row>
    <row r="193" spans="1:2" x14ac:dyDescent="0.25">
      <c r="A193" s="185">
        <v>42644</v>
      </c>
      <c r="B193" s="188">
        <v>467.52451058963999</v>
      </c>
    </row>
    <row r="194" spans="1:2" x14ac:dyDescent="0.25">
      <c r="A194" s="185">
        <v>42675</v>
      </c>
      <c r="B194" s="188">
        <v>468.95856341906102</v>
      </c>
    </row>
    <row r="195" spans="1:2" x14ac:dyDescent="0.25">
      <c r="A195" s="185">
        <v>42705</v>
      </c>
      <c r="B195" s="188">
        <v>468.65439311313798</v>
      </c>
    </row>
    <row r="196" spans="1:2" x14ac:dyDescent="0.25">
      <c r="A196" s="185">
        <v>42736</v>
      </c>
      <c r="B196" s="188">
        <v>468.885384549523</v>
      </c>
    </row>
    <row r="197" spans="1:2" x14ac:dyDescent="0.25">
      <c r="A197" s="185">
        <v>42767</v>
      </c>
      <c r="B197" s="188">
        <v>469.33873043204102</v>
      </c>
    </row>
    <row r="198" spans="1:2" x14ac:dyDescent="0.25">
      <c r="A198" s="185">
        <v>42795</v>
      </c>
      <c r="B198" s="188">
        <v>470.24304629834</v>
      </c>
    </row>
    <row r="199" spans="1:2" x14ac:dyDescent="0.25">
      <c r="A199" s="185">
        <v>42826</v>
      </c>
      <c r="B199" s="188">
        <v>472.145348514322</v>
      </c>
    </row>
    <row r="200" spans="1:2" x14ac:dyDescent="0.25">
      <c r="A200" s="185">
        <v>42856</v>
      </c>
      <c r="B200" s="188">
        <v>473.45311793885099</v>
      </c>
    </row>
    <row r="201" spans="1:2" x14ac:dyDescent="0.25">
      <c r="A201" s="185">
        <v>42887</v>
      </c>
      <c r="B201" s="188">
        <v>474.13731603743702</v>
      </c>
    </row>
    <row r="202" spans="1:2" x14ac:dyDescent="0.25">
      <c r="A202" s="185">
        <v>42917</v>
      </c>
      <c r="B202" s="188">
        <v>474.924547695456</v>
      </c>
    </row>
    <row r="203" spans="1:2" x14ac:dyDescent="0.25">
      <c r="A203" s="185">
        <v>42948</v>
      </c>
      <c r="B203" s="188">
        <v>476.71550316313898</v>
      </c>
    </row>
    <row r="204" spans="1:2" x14ac:dyDescent="0.25">
      <c r="A204" s="185">
        <v>42979</v>
      </c>
      <c r="B204" s="188">
        <v>477.79862668515699</v>
      </c>
    </row>
    <row r="205" spans="1:2" x14ac:dyDescent="0.25">
      <c r="A205" s="185">
        <v>43009</v>
      </c>
      <c r="B205" s="188">
        <v>478.90294162112798</v>
      </c>
    </row>
    <row r="206" spans="1:2" x14ac:dyDescent="0.25">
      <c r="A206" s="190">
        <v>43040</v>
      </c>
      <c r="B206" s="191">
        <v>480.031145452629</v>
      </c>
    </row>
  </sheetData>
  <mergeCells count="1">
    <mergeCell ref="B2:B3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30098-0392-46AA-B39C-0EE7BA2828EF}">
  <dimension ref="A1:D93"/>
  <sheetViews>
    <sheetView workbookViewId="0">
      <selection activeCell="E4" sqref="E4"/>
    </sheetView>
  </sheetViews>
  <sheetFormatPr defaultRowHeight="15" x14ac:dyDescent="0.25"/>
  <sheetData>
    <row r="1" spans="1:4" x14ac:dyDescent="0.25">
      <c r="A1" t="s">
        <v>521</v>
      </c>
      <c r="D1" t="s">
        <v>60</v>
      </c>
    </row>
    <row r="3" spans="1:4" x14ac:dyDescent="0.25">
      <c r="B3" t="s">
        <v>522</v>
      </c>
      <c r="C3" t="s">
        <v>523</v>
      </c>
    </row>
    <row r="4" spans="1:4" x14ac:dyDescent="0.25">
      <c r="A4" s="159">
        <v>40544</v>
      </c>
      <c r="B4">
        <v>100</v>
      </c>
      <c r="C4">
        <v>100</v>
      </c>
    </row>
    <row r="5" spans="1:4" x14ac:dyDescent="0.25">
      <c r="A5" s="159">
        <v>40575</v>
      </c>
      <c r="B5">
        <v>100.1</v>
      </c>
      <c r="C5">
        <v>100.1</v>
      </c>
    </row>
    <row r="6" spans="1:4" x14ac:dyDescent="0.25">
      <c r="A6" s="159">
        <v>40603</v>
      </c>
      <c r="B6">
        <v>100.3</v>
      </c>
      <c r="C6">
        <v>100.2</v>
      </c>
    </row>
    <row r="7" spans="1:4" x14ac:dyDescent="0.25">
      <c r="A7" s="159">
        <v>40634</v>
      </c>
      <c r="B7">
        <v>100.5</v>
      </c>
      <c r="C7">
        <v>100.3</v>
      </c>
    </row>
    <row r="8" spans="1:4" x14ac:dyDescent="0.25">
      <c r="A8" s="159">
        <v>40664</v>
      </c>
      <c r="B8">
        <v>100.7</v>
      </c>
      <c r="C8">
        <v>100.5</v>
      </c>
    </row>
    <row r="9" spans="1:4" x14ac:dyDescent="0.25">
      <c r="A9" s="159">
        <v>40695</v>
      </c>
      <c r="B9">
        <v>100.9</v>
      </c>
      <c r="C9">
        <v>100.6</v>
      </c>
    </row>
    <row r="10" spans="1:4" x14ac:dyDescent="0.25">
      <c r="A10" s="159">
        <v>40725</v>
      </c>
      <c r="B10">
        <v>101.1</v>
      </c>
      <c r="C10">
        <v>100.7</v>
      </c>
    </row>
    <row r="11" spans="1:4" x14ac:dyDescent="0.25">
      <c r="A11" s="159">
        <v>40756</v>
      </c>
      <c r="B11">
        <v>101.3</v>
      </c>
      <c r="C11">
        <v>100.9</v>
      </c>
    </row>
    <row r="12" spans="1:4" x14ac:dyDescent="0.25">
      <c r="A12" s="159">
        <v>40787</v>
      </c>
      <c r="B12">
        <v>101.6</v>
      </c>
      <c r="C12">
        <v>101.1</v>
      </c>
    </row>
    <row r="13" spans="1:4" x14ac:dyDescent="0.25">
      <c r="A13" s="159">
        <v>40817</v>
      </c>
      <c r="B13">
        <v>101.9</v>
      </c>
      <c r="C13">
        <v>101.2</v>
      </c>
    </row>
    <row r="14" spans="1:4" x14ac:dyDescent="0.25">
      <c r="A14" s="159">
        <v>40848</v>
      </c>
      <c r="B14">
        <v>102.1</v>
      </c>
      <c r="C14">
        <v>101.4</v>
      </c>
    </row>
    <row r="15" spans="1:4" x14ac:dyDescent="0.25">
      <c r="A15" s="159">
        <v>40878</v>
      </c>
      <c r="B15">
        <v>102.4</v>
      </c>
      <c r="C15">
        <v>101.6</v>
      </c>
    </row>
    <row r="16" spans="1:4" x14ac:dyDescent="0.25">
      <c r="A16" s="159">
        <v>40909</v>
      </c>
      <c r="B16">
        <v>102.7</v>
      </c>
      <c r="C16">
        <v>101.7</v>
      </c>
    </row>
    <row r="17" spans="1:3" x14ac:dyDescent="0.25">
      <c r="A17" s="159">
        <v>40940</v>
      </c>
      <c r="B17">
        <v>102.9</v>
      </c>
      <c r="C17">
        <v>101.8</v>
      </c>
    </row>
    <row r="18" spans="1:3" x14ac:dyDescent="0.25">
      <c r="A18" s="159">
        <v>40969</v>
      </c>
      <c r="B18">
        <v>103.1</v>
      </c>
      <c r="C18">
        <v>101.9</v>
      </c>
    </row>
    <row r="19" spans="1:3" x14ac:dyDescent="0.25">
      <c r="A19" s="159">
        <v>41000</v>
      </c>
      <c r="B19">
        <v>103.3</v>
      </c>
      <c r="C19">
        <v>102</v>
      </c>
    </row>
    <row r="20" spans="1:3" x14ac:dyDescent="0.25">
      <c r="A20" s="159">
        <v>41030</v>
      </c>
      <c r="B20">
        <v>103.5</v>
      </c>
      <c r="C20">
        <v>102.1</v>
      </c>
    </row>
    <row r="21" spans="1:3" x14ac:dyDescent="0.25">
      <c r="A21" s="159">
        <v>41061</v>
      </c>
      <c r="B21">
        <v>103.7</v>
      </c>
      <c r="C21">
        <v>102.2</v>
      </c>
    </row>
    <row r="22" spans="1:3" x14ac:dyDescent="0.25">
      <c r="A22" s="159">
        <v>41091</v>
      </c>
      <c r="B22">
        <v>104</v>
      </c>
      <c r="C22">
        <v>102.4</v>
      </c>
    </row>
    <row r="23" spans="1:3" x14ac:dyDescent="0.25">
      <c r="A23" s="159">
        <v>41122</v>
      </c>
      <c r="B23">
        <v>104.2</v>
      </c>
      <c r="C23">
        <v>102.5</v>
      </c>
    </row>
    <row r="24" spans="1:3" x14ac:dyDescent="0.25">
      <c r="A24" s="159">
        <v>41153</v>
      </c>
      <c r="B24">
        <v>104.5</v>
      </c>
      <c r="C24">
        <v>102.6</v>
      </c>
    </row>
    <row r="25" spans="1:3" x14ac:dyDescent="0.25">
      <c r="A25" s="159">
        <v>41183</v>
      </c>
      <c r="B25">
        <v>104.7</v>
      </c>
      <c r="C25">
        <v>102.8</v>
      </c>
    </row>
    <row r="26" spans="1:3" x14ac:dyDescent="0.25">
      <c r="A26" s="159">
        <v>41214</v>
      </c>
      <c r="B26">
        <v>104.8</v>
      </c>
      <c r="C26">
        <v>102.9</v>
      </c>
    </row>
    <row r="27" spans="1:3" x14ac:dyDescent="0.25">
      <c r="A27" s="159">
        <v>41244</v>
      </c>
      <c r="B27">
        <v>105.1</v>
      </c>
      <c r="C27">
        <v>103</v>
      </c>
    </row>
    <row r="28" spans="1:3" x14ac:dyDescent="0.25">
      <c r="A28" s="159">
        <v>41275</v>
      </c>
      <c r="B28">
        <v>105.2</v>
      </c>
      <c r="C28">
        <v>103.1</v>
      </c>
    </row>
    <row r="29" spans="1:3" x14ac:dyDescent="0.25">
      <c r="A29" s="159">
        <v>41306</v>
      </c>
      <c r="B29">
        <v>105.4</v>
      </c>
      <c r="C29">
        <v>103.2</v>
      </c>
    </row>
    <row r="30" spans="1:3" x14ac:dyDescent="0.25">
      <c r="A30" s="159">
        <v>41334</v>
      </c>
      <c r="B30">
        <v>105.5</v>
      </c>
      <c r="C30">
        <v>103.2</v>
      </c>
    </row>
    <row r="31" spans="1:3" x14ac:dyDescent="0.25">
      <c r="A31" s="159">
        <v>41365</v>
      </c>
      <c r="B31">
        <v>105.6</v>
      </c>
      <c r="C31">
        <v>103.3</v>
      </c>
    </row>
    <row r="32" spans="1:3" x14ac:dyDescent="0.25">
      <c r="A32" s="159">
        <v>41395</v>
      </c>
      <c r="B32">
        <v>105.8</v>
      </c>
      <c r="C32">
        <v>103.4</v>
      </c>
    </row>
    <row r="33" spans="1:3" x14ac:dyDescent="0.25">
      <c r="A33" s="159">
        <v>41426</v>
      </c>
      <c r="B33">
        <v>106</v>
      </c>
      <c r="C33">
        <v>103.5</v>
      </c>
    </row>
    <row r="34" spans="1:3" x14ac:dyDescent="0.25">
      <c r="A34" s="159">
        <v>41456</v>
      </c>
      <c r="B34">
        <v>106.2</v>
      </c>
      <c r="C34">
        <v>103.6</v>
      </c>
    </row>
    <row r="35" spans="1:3" x14ac:dyDescent="0.25">
      <c r="A35" s="159">
        <v>41487</v>
      </c>
      <c r="B35">
        <v>106.4</v>
      </c>
      <c r="C35">
        <v>103.7</v>
      </c>
    </row>
    <row r="36" spans="1:3" x14ac:dyDescent="0.25">
      <c r="A36" s="159">
        <v>41518</v>
      </c>
      <c r="B36">
        <v>106.5</v>
      </c>
      <c r="C36">
        <v>103.8</v>
      </c>
    </row>
    <row r="37" spans="1:3" x14ac:dyDescent="0.25">
      <c r="A37" s="159">
        <v>41548</v>
      </c>
      <c r="B37">
        <v>106.6</v>
      </c>
      <c r="C37">
        <v>103.9</v>
      </c>
    </row>
    <row r="38" spans="1:3" x14ac:dyDescent="0.25">
      <c r="A38" s="159">
        <v>41579</v>
      </c>
      <c r="B38">
        <v>106.8</v>
      </c>
      <c r="C38">
        <v>104</v>
      </c>
    </row>
    <row r="39" spans="1:3" x14ac:dyDescent="0.25">
      <c r="A39" s="159">
        <v>41609</v>
      </c>
      <c r="B39">
        <v>106.9</v>
      </c>
      <c r="C39">
        <v>104.1</v>
      </c>
    </row>
    <row r="40" spans="1:3" x14ac:dyDescent="0.25">
      <c r="A40" s="159">
        <v>41640</v>
      </c>
      <c r="B40">
        <v>107</v>
      </c>
      <c r="C40">
        <v>104.3</v>
      </c>
    </row>
    <row r="41" spans="1:3" x14ac:dyDescent="0.25">
      <c r="A41" s="159">
        <v>41671</v>
      </c>
      <c r="B41">
        <v>107.1</v>
      </c>
      <c r="C41">
        <v>104.3</v>
      </c>
    </row>
    <row r="42" spans="1:3" x14ac:dyDescent="0.25">
      <c r="A42" s="159">
        <v>41699</v>
      </c>
      <c r="B42">
        <v>107.2</v>
      </c>
      <c r="C42">
        <v>104.4</v>
      </c>
    </row>
    <row r="43" spans="1:3" x14ac:dyDescent="0.25">
      <c r="A43" s="159">
        <v>41730</v>
      </c>
      <c r="B43">
        <v>107.3</v>
      </c>
      <c r="C43">
        <v>104.5</v>
      </c>
    </row>
    <row r="44" spans="1:3" x14ac:dyDescent="0.25">
      <c r="A44" s="159">
        <v>41760</v>
      </c>
      <c r="B44">
        <v>107.4</v>
      </c>
      <c r="C44">
        <v>104.5</v>
      </c>
    </row>
    <row r="45" spans="1:3" x14ac:dyDescent="0.25">
      <c r="A45" s="159">
        <v>41791</v>
      </c>
      <c r="B45">
        <v>107.6</v>
      </c>
      <c r="C45">
        <v>104.7</v>
      </c>
    </row>
    <row r="46" spans="1:3" x14ac:dyDescent="0.25">
      <c r="A46" s="159">
        <v>41821</v>
      </c>
      <c r="B46">
        <v>107.7</v>
      </c>
      <c r="C46">
        <v>104.8</v>
      </c>
    </row>
    <row r="47" spans="1:3" x14ac:dyDescent="0.25">
      <c r="A47" s="159">
        <v>41852</v>
      </c>
      <c r="B47">
        <v>107.9</v>
      </c>
      <c r="C47">
        <v>104.9</v>
      </c>
    </row>
    <row r="48" spans="1:3" x14ac:dyDescent="0.25">
      <c r="A48" s="159">
        <v>41883</v>
      </c>
      <c r="B48">
        <v>108</v>
      </c>
      <c r="C48">
        <v>105</v>
      </c>
    </row>
    <row r="49" spans="1:3" x14ac:dyDescent="0.25">
      <c r="A49" s="159">
        <v>41913</v>
      </c>
      <c r="B49">
        <v>108.2</v>
      </c>
      <c r="C49">
        <v>105.1</v>
      </c>
    </row>
    <row r="50" spans="1:3" x14ac:dyDescent="0.25">
      <c r="A50" s="159">
        <v>41944</v>
      </c>
      <c r="B50">
        <v>108.4</v>
      </c>
      <c r="C50">
        <v>105.3</v>
      </c>
    </row>
    <row r="51" spans="1:3" x14ac:dyDescent="0.25">
      <c r="A51" s="159">
        <v>41974</v>
      </c>
      <c r="B51">
        <v>108.7</v>
      </c>
      <c r="C51">
        <v>105.5</v>
      </c>
    </row>
    <row r="52" spans="1:3" x14ac:dyDescent="0.25">
      <c r="A52" s="159">
        <v>42005</v>
      </c>
      <c r="B52">
        <v>109.1</v>
      </c>
      <c r="C52">
        <v>105.8</v>
      </c>
    </row>
    <row r="53" spans="1:3" x14ac:dyDescent="0.25">
      <c r="A53" s="159">
        <v>42036</v>
      </c>
      <c r="B53">
        <v>109.2</v>
      </c>
      <c r="C53">
        <v>105.9</v>
      </c>
    </row>
    <row r="54" spans="1:3" x14ac:dyDescent="0.25">
      <c r="A54" s="159">
        <v>42064</v>
      </c>
      <c r="B54">
        <v>109.4</v>
      </c>
      <c r="C54">
        <v>106</v>
      </c>
    </row>
    <row r="55" spans="1:3" x14ac:dyDescent="0.25">
      <c r="A55" s="159">
        <v>42095</v>
      </c>
      <c r="B55">
        <v>109.7</v>
      </c>
      <c r="C55">
        <v>106.2</v>
      </c>
    </row>
    <row r="56" spans="1:3" x14ac:dyDescent="0.25">
      <c r="A56" s="159">
        <v>42125</v>
      </c>
      <c r="B56">
        <v>110</v>
      </c>
      <c r="C56">
        <v>106.3</v>
      </c>
    </row>
    <row r="57" spans="1:3" x14ac:dyDescent="0.25">
      <c r="A57" s="159">
        <v>42156</v>
      </c>
      <c r="B57">
        <v>110.2</v>
      </c>
      <c r="C57">
        <v>106.5</v>
      </c>
    </row>
    <row r="58" spans="1:3" x14ac:dyDescent="0.25">
      <c r="A58" s="159">
        <v>42186</v>
      </c>
      <c r="B58">
        <v>110.3</v>
      </c>
      <c r="C58">
        <v>106.6</v>
      </c>
    </row>
    <row r="59" spans="1:3" x14ac:dyDescent="0.25">
      <c r="A59" s="159">
        <v>42217</v>
      </c>
      <c r="B59">
        <v>110.8</v>
      </c>
      <c r="C59">
        <v>106.8</v>
      </c>
    </row>
    <row r="60" spans="1:3" x14ac:dyDescent="0.25">
      <c r="A60" s="159">
        <v>42248</v>
      </c>
      <c r="B60">
        <v>110.9</v>
      </c>
      <c r="C60">
        <v>106.9</v>
      </c>
    </row>
    <row r="61" spans="1:3" x14ac:dyDescent="0.25">
      <c r="A61" s="159">
        <v>42278</v>
      </c>
      <c r="B61">
        <v>111.1</v>
      </c>
      <c r="C61">
        <v>107.1</v>
      </c>
    </row>
    <row r="62" spans="1:3" x14ac:dyDescent="0.25">
      <c r="A62" s="159">
        <v>42309</v>
      </c>
      <c r="B62">
        <v>111.3</v>
      </c>
      <c r="C62">
        <v>107.3</v>
      </c>
    </row>
    <row r="63" spans="1:3" x14ac:dyDescent="0.25">
      <c r="A63" s="159">
        <v>42339</v>
      </c>
      <c r="B63">
        <v>111.5</v>
      </c>
      <c r="C63">
        <v>107.4</v>
      </c>
    </row>
    <row r="64" spans="1:3" x14ac:dyDescent="0.25">
      <c r="A64" s="159">
        <v>42370</v>
      </c>
      <c r="B64">
        <v>111.9</v>
      </c>
      <c r="C64">
        <v>107.7</v>
      </c>
    </row>
    <row r="65" spans="1:3" x14ac:dyDescent="0.25">
      <c r="A65" s="159">
        <v>42401</v>
      </c>
      <c r="B65">
        <v>112.1</v>
      </c>
      <c r="C65">
        <v>107.9</v>
      </c>
    </row>
    <row r="66" spans="1:3" x14ac:dyDescent="0.25">
      <c r="A66" s="159">
        <v>42430</v>
      </c>
      <c r="B66">
        <v>112.3</v>
      </c>
      <c r="C66">
        <v>108</v>
      </c>
    </row>
    <row r="67" spans="1:3" x14ac:dyDescent="0.25">
      <c r="A67" s="159">
        <v>42461</v>
      </c>
      <c r="B67">
        <v>112.5</v>
      </c>
      <c r="C67">
        <v>108.3</v>
      </c>
    </row>
    <row r="68" spans="1:3" x14ac:dyDescent="0.25">
      <c r="A68" s="159">
        <v>42491</v>
      </c>
      <c r="B68">
        <v>112.7</v>
      </c>
      <c r="C68">
        <v>108.5</v>
      </c>
    </row>
    <row r="69" spans="1:3" x14ac:dyDescent="0.25">
      <c r="A69" s="159">
        <v>42522</v>
      </c>
      <c r="B69">
        <v>112.8</v>
      </c>
      <c r="C69">
        <v>108.6</v>
      </c>
    </row>
    <row r="70" spans="1:3" x14ac:dyDescent="0.25">
      <c r="A70" s="159">
        <v>42552</v>
      </c>
      <c r="B70">
        <v>113</v>
      </c>
      <c r="C70">
        <v>108.8</v>
      </c>
    </row>
    <row r="71" spans="1:3" x14ac:dyDescent="0.25">
      <c r="A71" s="159">
        <v>42583</v>
      </c>
      <c r="B71">
        <v>113.3</v>
      </c>
      <c r="C71">
        <v>109</v>
      </c>
    </row>
    <row r="72" spans="1:3" x14ac:dyDescent="0.25">
      <c r="A72" s="159">
        <v>42614</v>
      </c>
      <c r="B72">
        <v>113.5</v>
      </c>
      <c r="C72">
        <v>109.2</v>
      </c>
    </row>
    <row r="73" spans="1:3" x14ac:dyDescent="0.25">
      <c r="A73" s="159">
        <v>42644</v>
      </c>
      <c r="B73">
        <v>113.7</v>
      </c>
      <c r="C73">
        <v>109.4</v>
      </c>
    </row>
    <row r="74" spans="1:3" x14ac:dyDescent="0.25">
      <c r="A74" s="159">
        <v>42675</v>
      </c>
      <c r="B74">
        <v>113.9</v>
      </c>
      <c r="C74">
        <v>109.7</v>
      </c>
    </row>
    <row r="75" spans="1:3" x14ac:dyDescent="0.25">
      <c r="A75" s="159">
        <v>42705</v>
      </c>
      <c r="B75">
        <v>114.1</v>
      </c>
      <c r="C75">
        <v>109.9</v>
      </c>
    </row>
    <row r="76" spans="1:3" x14ac:dyDescent="0.25">
      <c r="A76" s="159">
        <v>42736</v>
      </c>
      <c r="B76">
        <v>114.3</v>
      </c>
      <c r="C76">
        <v>110.1</v>
      </c>
    </row>
    <row r="77" spans="1:3" x14ac:dyDescent="0.25">
      <c r="A77" s="159">
        <v>42767</v>
      </c>
      <c r="B77">
        <v>114.4</v>
      </c>
      <c r="C77">
        <v>110.3</v>
      </c>
    </row>
    <row r="78" spans="1:3" x14ac:dyDescent="0.25">
      <c r="A78" s="159">
        <v>42795</v>
      </c>
      <c r="B78">
        <v>114.5</v>
      </c>
      <c r="C78">
        <v>110.4</v>
      </c>
    </row>
    <row r="79" spans="1:3" x14ac:dyDescent="0.25">
      <c r="A79" s="159">
        <v>42826</v>
      </c>
      <c r="B79">
        <v>114.6</v>
      </c>
      <c r="C79">
        <v>110.5</v>
      </c>
    </row>
    <row r="80" spans="1:3" x14ac:dyDescent="0.25">
      <c r="A80" s="159">
        <v>42856</v>
      </c>
      <c r="B80">
        <v>114.7</v>
      </c>
      <c r="C80">
        <v>110.6</v>
      </c>
    </row>
    <row r="81" spans="1:3" x14ac:dyDescent="0.25">
      <c r="A81" s="159">
        <v>42887</v>
      </c>
      <c r="B81">
        <v>114.8</v>
      </c>
      <c r="C81">
        <v>110.8</v>
      </c>
    </row>
    <row r="82" spans="1:3" x14ac:dyDescent="0.25">
      <c r="A82" s="159">
        <v>42917</v>
      </c>
      <c r="B82">
        <v>115</v>
      </c>
      <c r="C82">
        <v>110.9</v>
      </c>
    </row>
    <row r="83" spans="1:3" x14ac:dyDescent="0.25">
      <c r="A83" s="159">
        <v>42948</v>
      </c>
      <c r="B83">
        <v>115.1</v>
      </c>
      <c r="C83">
        <v>111.1</v>
      </c>
    </row>
    <row r="84" spans="1:3" x14ac:dyDescent="0.25">
      <c r="A84" s="159">
        <v>42979</v>
      </c>
      <c r="B84">
        <v>115.2</v>
      </c>
      <c r="C84">
        <v>111.3</v>
      </c>
    </row>
    <row r="85" spans="1:3" x14ac:dyDescent="0.25">
      <c r="A85" s="159">
        <v>43009</v>
      </c>
      <c r="B85">
        <v>115.3</v>
      </c>
      <c r="C85">
        <v>111.4</v>
      </c>
    </row>
    <row r="86" spans="1:3" x14ac:dyDescent="0.25">
      <c r="A86" s="159">
        <v>43040</v>
      </c>
      <c r="B86">
        <v>115.4</v>
      </c>
      <c r="C86">
        <v>111.6</v>
      </c>
    </row>
    <row r="87" spans="1:3" x14ac:dyDescent="0.25">
      <c r="A87" s="159">
        <v>43070</v>
      </c>
      <c r="B87">
        <v>115.5</v>
      </c>
      <c r="C87">
        <v>111.8</v>
      </c>
    </row>
    <row r="88" spans="1:3" x14ac:dyDescent="0.25">
      <c r="A88" s="159">
        <v>43101</v>
      </c>
      <c r="B88">
        <v>115.6</v>
      </c>
      <c r="C88">
        <v>111.9</v>
      </c>
    </row>
    <row r="89" spans="1:3" x14ac:dyDescent="0.25">
      <c r="A89" s="159">
        <v>43132</v>
      </c>
      <c r="B89">
        <v>115.6</v>
      </c>
      <c r="C89">
        <v>112.1</v>
      </c>
    </row>
    <row r="90" spans="1:3" x14ac:dyDescent="0.25">
      <c r="A90" s="159">
        <v>43160</v>
      </c>
      <c r="B90">
        <v>115.7</v>
      </c>
      <c r="C90">
        <v>112.2</v>
      </c>
    </row>
    <row r="91" spans="1:3" x14ac:dyDescent="0.25">
      <c r="A91" s="159">
        <v>43191</v>
      </c>
      <c r="B91">
        <v>115.8</v>
      </c>
      <c r="C91">
        <v>112.3</v>
      </c>
    </row>
    <row r="92" spans="1:3" x14ac:dyDescent="0.25">
      <c r="A92" s="159">
        <v>43221</v>
      </c>
      <c r="B92">
        <v>115.8</v>
      </c>
      <c r="C92">
        <v>112.4</v>
      </c>
    </row>
    <row r="93" spans="1:3" x14ac:dyDescent="0.25">
      <c r="A93" s="159">
        <v>43252</v>
      </c>
      <c r="B93">
        <v>115.9</v>
      </c>
      <c r="C93">
        <v>112.5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N61"/>
  <sheetViews>
    <sheetView workbookViewId="0">
      <selection activeCell="P28" sqref="P28"/>
    </sheetView>
  </sheetViews>
  <sheetFormatPr defaultRowHeight="15" x14ac:dyDescent="0.25"/>
  <cols>
    <col min="1" max="1" width="10.85546875" customWidth="1"/>
    <col min="2" max="2" width="11.5703125" style="140" customWidth="1"/>
    <col min="3" max="3" width="11.5703125" customWidth="1"/>
    <col min="4" max="4" width="12.140625" customWidth="1"/>
    <col min="5" max="5" width="14.42578125" style="140" customWidth="1"/>
    <col min="6" max="6" width="12.42578125" style="140" customWidth="1"/>
    <col min="7" max="7" width="14.42578125" style="140" customWidth="1"/>
    <col min="8" max="8" width="15.28515625" customWidth="1"/>
    <col min="9" max="9" width="14.7109375" customWidth="1"/>
    <col min="10" max="10" width="11.5703125" customWidth="1"/>
    <col min="11" max="11" width="18" customWidth="1"/>
    <col min="12" max="13" width="14.85546875" customWidth="1"/>
    <col min="14" max="14" width="10.140625" bestFit="1" customWidth="1"/>
  </cols>
  <sheetData>
    <row r="2" spans="1:14" x14ac:dyDescent="0.25">
      <c r="A2" t="s">
        <v>482</v>
      </c>
      <c r="C2" s="35" t="s">
        <v>483</v>
      </c>
    </row>
    <row r="3" spans="1:14" x14ac:dyDescent="0.25">
      <c r="A3" t="s">
        <v>484</v>
      </c>
    </row>
    <row r="4" spans="1:14" ht="44.25" customHeight="1" x14ac:dyDescent="0.25">
      <c r="B4" s="20" t="s">
        <v>474</v>
      </c>
      <c r="C4" s="20" t="s">
        <v>470</v>
      </c>
      <c r="D4" s="20" t="s">
        <v>471</v>
      </c>
      <c r="E4" s="20" t="s">
        <v>479</v>
      </c>
      <c r="F4" s="20" t="s">
        <v>480</v>
      </c>
      <c r="G4" s="20" t="s">
        <v>481</v>
      </c>
      <c r="H4" s="20" t="s">
        <v>472</v>
      </c>
      <c r="I4" s="20" t="s">
        <v>473</v>
      </c>
      <c r="J4" s="20" t="s">
        <v>475</v>
      </c>
      <c r="K4" s="20" t="s">
        <v>476</v>
      </c>
      <c r="L4" s="20" t="s">
        <v>477</v>
      </c>
      <c r="M4" s="20" t="s">
        <v>478</v>
      </c>
      <c r="N4" s="20" t="s">
        <v>10</v>
      </c>
    </row>
    <row r="5" spans="1:14" x14ac:dyDescent="0.25">
      <c r="A5" s="141">
        <v>1995</v>
      </c>
      <c r="B5" s="138">
        <v>979669</v>
      </c>
      <c r="C5" s="139">
        <v>545362</v>
      </c>
      <c r="D5" s="139">
        <v>585449</v>
      </c>
      <c r="E5" s="139">
        <v>1603841</v>
      </c>
      <c r="F5" s="139">
        <v>1441796</v>
      </c>
      <c r="G5" s="139">
        <v>0</v>
      </c>
      <c r="H5" s="139">
        <v>444481</v>
      </c>
      <c r="I5" s="139">
        <v>111108</v>
      </c>
      <c r="J5" s="139">
        <v>147929</v>
      </c>
      <c r="K5" s="139">
        <v>4877</v>
      </c>
      <c r="L5" s="139">
        <v>1555274</v>
      </c>
      <c r="M5" s="139">
        <v>2042650</v>
      </c>
      <c r="N5" s="139">
        <f>SUM(B5:M5)</f>
        <v>9462436</v>
      </c>
    </row>
    <row r="6" spans="1:14" x14ac:dyDescent="0.25">
      <c r="A6" s="141">
        <v>1996</v>
      </c>
      <c r="B6" s="138">
        <v>1048214</v>
      </c>
      <c r="C6" s="139">
        <v>565691</v>
      </c>
      <c r="D6" s="139">
        <v>616646</v>
      </c>
      <c r="E6" s="139">
        <v>1754524</v>
      </c>
      <c r="F6" s="139">
        <v>1535147</v>
      </c>
      <c r="G6" s="139">
        <v>0</v>
      </c>
      <c r="H6" s="139">
        <v>454415</v>
      </c>
      <c r="I6" s="139">
        <v>114159</v>
      </c>
      <c r="J6" s="139">
        <v>150583</v>
      </c>
      <c r="K6" s="139">
        <v>4215</v>
      </c>
      <c r="L6" s="139">
        <v>1628889</v>
      </c>
      <c r="M6" s="139">
        <v>2303079</v>
      </c>
      <c r="N6" s="139">
        <f t="shared" ref="N6:N26" si="0">SUM(B6:M6)</f>
        <v>10175562</v>
      </c>
    </row>
    <row r="7" spans="1:14" x14ac:dyDescent="0.25">
      <c r="A7" s="141">
        <v>1997</v>
      </c>
      <c r="B7" s="138">
        <v>1142948</v>
      </c>
      <c r="C7" s="139">
        <v>631143</v>
      </c>
      <c r="D7" s="139">
        <v>664252</v>
      </c>
      <c r="E7" s="139">
        <v>2026933</v>
      </c>
      <c r="F7" s="139">
        <v>1704420</v>
      </c>
      <c r="G7" s="139">
        <v>124</v>
      </c>
      <c r="H7" s="139">
        <v>462490</v>
      </c>
      <c r="I7" s="139">
        <v>120244</v>
      </c>
      <c r="J7" s="139">
        <v>149077</v>
      </c>
      <c r="K7" s="139">
        <v>3504</v>
      </c>
      <c r="L7" s="139">
        <v>1940878</v>
      </c>
      <c r="M7" s="139">
        <v>2569726</v>
      </c>
      <c r="N7" s="139">
        <f t="shared" si="0"/>
        <v>11415739</v>
      </c>
    </row>
    <row r="8" spans="1:14" x14ac:dyDescent="0.25">
      <c r="A8" s="141">
        <v>1998</v>
      </c>
      <c r="B8" s="138">
        <v>1207818</v>
      </c>
      <c r="C8" s="139">
        <v>676601</v>
      </c>
      <c r="D8" s="139">
        <v>713041</v>
      </c>
      <c r="E8" s="139">
        <v>2182635</v>
      </c>
      <c r="F8" s="139">
        <v>2111562</v>
      </c>
      <c r="G8" s="139">
        <v>411</v>
      </c>
      <c r="H8" s="139">
        <v>467119</v>
      </c>
      <c r="I8" s="139">
        <v>126040</v>
      </c>
      <c r="J8" s="139">
        <v>153393</v>
      </c>
      <c r="K8" s="139">
        <v>4270</v>
      </c>
      <c r="L8" s="139">
        <v>2031687</v>
      </c>
      <c r="M8" s="139">
        <v>2769121</v>
      </c>
      <c r="N8" s="139">
        <f t="shared" si="0"/>
        <v>12443698</v>
      </c>
    </row>
    <row r="9" spans="1:14" x14ac:dyDescent="0.25">
      <c r="A9" s="141">
        <v>1999</v>
      </c>
      <c r="B9" s="138">
        <v>1380160</v>
      </c>
      <c r="C9" s="139">
        <v>729179</v>
      </c>
      <c r="D9" s="139">
        <v>766059</v>
      </c>
      <c r="E9" s="139">
        <v>2862244</v>
      </c>
      <c r="F9" s="139">
        <v>1974028</v>
      </c>
      <c r="G9" s="139">
        <v>526</v>
      </c>
      <c r="H9" s="139">
        <v>478358</v>
      </c>
      <c r="I9" s="139">
        <v>130533</v>
      </c>
      <c r="J9" s="139">
        <v>154875</v>
      </c>
      <c r="K9" s="139">
        <v>4008</v>
      </c>
      <c r="L9" s="139">
        <v>2030317</v>
      </c>
      <c r="M9" s="139">
        <v>2961222</v>
      </c>
      <c r="N9" s="139">
        <f t="shared" si="0"/>
        <v>13471509</v>
      </c>
    </row>
    <row r="10" spans="1:14" x14ac:dyDescent="0.25">
      <c r="A10" s="141">
        <v>2000</v>
      </c>
      <c r="B10" s="138">
        <v>1594276</v>
      </c>
      <c r="C10" s="139">
        <v>766143</v>
      </c>
      <c r="D10" s="139">
        <v>837949</v>
      </c>
      <c r="E10" s="139">
        <v>3008646</v>
      </c>
      <c r="F10" s="139">
        <v>2254485</v>
      </c>
      <c r="G10" s="139">
        <v>1924</v>
      </c>
      <c r="H10" s="139">
        <v>488957</v>
      </c>
      <c r="I10" s="139">
        <v>133212</v>
      </c>
      <c r="J10" s="139">
        <v>164549</v>
      </c>
      <c r="K10" s="139">
        <v>3077</v>
      </c>
      <c r="L10" s="139">
        <v>2373948</v>
      </c>
      <c r="M10" s="139">
        <v>3412653</v>
      </c>
      <c r="N10" s="139">
        <f t="shared" si="0"/>
        <v>15039819</v>
      </c>
    </row>
    <row r="11" spans="1:14" x14ac:dyDescent="0.25">
      <c r="A11" s="141">
        <v>2001</v>
      </c>
      <c r="B11" s="138">
        <v>1848492</v>
      </c>
      <c r="C11" s="139">
        <v>819729</v>
      </c>
      <c r="D11" s="139">
        <v>908399</v>
      </c>
      <c r="E11" s="139">
        <v>2757413</v>
      </c>
      <c r="F11" s="139">
        <v>2306381</v>
      </c>
      <c r="G11" s="139">
        <v>3525</v>
      </c>
      <c r="H11" s="139">
        <v>485878</v>
      </c>
      <c r="I11" s="139">
        <v>138904</v>
      </c>
      <c r="J11" s="139">
        <v>170100</v>
      </c>
      <c r="K11" s="139">
        <v>2364</v>
      </c>
      <c r="L11" s="139">
        <v>2551562</v>
      </c>
      <c r="M11" s="139">
        <v>3679370</v>
      </c>
      <c r="N11" s="139">
        <f t="shared" si="0"/>
        <v>15672117</v>
      </c>
    </row>
    <row r="12" spans="1:14" x14ac:dyDescent="0.25">
      <c r="A12" s="141">
        <v>2002</v>
      </c>
      <c r="B12" s="138">
        <v>2327759</v>
      </c>
      <c r="C12" s="139">
        <v>895801</v>
      </c>
      <c r="D12" s="139">
        <v>959905</v>
      </c>
      <c r="E12" s="139">
        <v>2402819</v>
      </c>
      <c r="F12" s="139">
        <v>2621009</v>
      </c>
      <c r="G12" s="139">
        <v>3706</v>
      </c>
      <c r="H12" s="139">
        <v>491069</v>
      </c>
      <c r="I12" s="139">
        <v>143612</v>
      </c>
      <c r="J12" s="139">
        <v>176689</v>
      </c>
      <c r="K12" s="139">
        <v>2365</v>
      </c>
      <c r="L12" s="139">
        <v>2744751</v>
      </c>
      <c r="M12" s="139">
        <v>3821341</v>
      </c>
      <c r="N12" s="139">
        <f t="shared" si="0"/>
        <v>16590826</v>
      </c>
    </row>
    <row r="13" spans="1:14" x14ac:dyDescent="0.25">
      <c r="A13" s="141">
        <v>2003</v>
      </c>
      <c r="B13" s="138">
        <v>2691492</v>
      </c>
      <c r="C13" s="139">
        <v>980688</v>
      </c>
      <c r="D13" s="139">
        <v>1003598</v>
      </c>
      <c r="E13" s="139">
        <v>2749518</v>
      </c>
      <c r="F13" s="139">
        <v>2600013</v>
      </c>
      <c r="G13" s="139">
        <v>3632</v>
      </c>
      <c r="H13" s="139">
        <v>503649</v>
      </c>
      <c r="I13" s="139">
        <v>147144</v>
      </c>
      <c r="J13" s="139">
        <v>185351</v>
      </c>
      <c r="K13" s="139">
        <v>2559</v>
      </c>
      <c r="L13" s="139">
        <v>3230194</v>
      </c>
      <c r="M13" s="139">
        <v>4214371</v>
      </c>
      <c r="N13" s="139">
        <f t="shared" si="0"/>
        <v>18312209</v>
      </c>
    </row>
    <row r="14" spans="1:14" x14ac:dyDescent="0.25">
      <c r="A14" s="141">
        <v>2004</v>
      </c>
      <c r="B14" s="138">
        <v>3193670</v>
      </c>
      <c r="C14" s="139">
        <v>1064241</v>
      </c>
      <c r="D14" s="139">
        <v>1069039</v>
      </c>
      <c r="E14" s="139">
        <v>2989246</v>
      </c>
      <c r="F14" s="139">
        <v>2718998</v>
      </c>
      <c r="G14" s="139">
        <v>1371415</v>
      </c>
      <c r="H14" s="139">
        <v>512657</v>
      </c>
      <c r="I14" s="139">
        <v>143001</v>
      </c>
      <c r="J14" s="139">
        <v>194017</v>
      </c>
      <c r="K14" s="139">
        <v>2461</v>
      </c>
      <c r="L14" s="139">
        <v>3628994</v>
      </c>
      <c r="M14" s="139">
        <v>4766297</v>
      </c>
      <c r="N14" s="139">
        <f t="shared" si="0"/>
        <v>21654036</v>
      </c>
    </row>
    <row r="15" spans="1:14" x14ac:dyDescent="0.25">
      <c r="A15" s="141">
        <v>2005</v>
      </c>
      <c r="B15" s="138">
        <v>3314424</v>
      </c>
      <c r="C15" s="139">
        <v>1176715</v>
      </c>
      <c r="D15" s="139">
        <v>1153406</v>
      </c>
      <c r="E15" s="139">
        <v>3516194</v>
      </c>
      <c r="F15" s="139">
        <v>2889053</v>
      </c>
      <c r="G15" s="139">
        <v>1654315</v>
      </c>
      <c r="H15" s="139">
        <v>547699</v>
      </c>
      <c r="I15" s="139">
        <v>149257</v>
      </c>
      <c r="J15" s="139">
        <v>204395</v>
      </c>
      <c r="K15" s="139">
        <v>3153</v>
      </c>
      <c r="L15" s="139">
        <v>4270064</v>
      </c>
      <c r="M15" s="139">
        <v>5497098</v>
      </c>
      <c r="N15" s="139">
        <f t="shared" si="0"/>
        <v>24375773</v>
      </c>
    </row>
    <row r="16" spans="1:14" x14ac:dyDescent="0.25">
      <c r="A16" s="141">
        <v>2006</v>
      </c>
      <c r="B16" s="138">
        <v>3744851</v>
      </c>
      <c r="C16" s="139">
        <v>1256882</v>
      </c>
      <c r="D16" s="139">
        <v>1229240</v>
      </c>
      <c r="E16" s="139">
        <v>3861085</v>
      </c>
      <c r="F16" s="139">
        <v>2833555</v>
      </c>
      <c r="G16" s="139">
        <v>1731380</v>
      </c>
      <c r="H16" s="139">
        <v>556792</v>
      </c>
      <c r="I16" s="139">
        <v>155090</v>
      </c>
      <c r="J16" s="139">
        <v>214006</v>
      </c>
      <c r="K16" s="139">
        <v>3436</v>
      </c>
      <c r="L16" s="139">
        <v>4888569</v>
      </c>
      <c r="M16" s="139">
        <v>6118760</v>
      </c>
      <c r="N16" s="139">
        <f t="shared" si="0"/>
        <v>26593646</v>
      </c>
    </row>
    <row r="17" spans="1:14" x14ac:dyDescent="0.25">
      <c r="A17" s="141">
        <v>2007</v>
      </c>
      <c r="B17" s="138">
        <v>3963923</v>
      </c>
      <c r="C17" s="139">
        <v>1352295</v>
      </c>
      <c r="D17" s="139">
        <v>1323449</v>
      </c>
      <c r="E17" s="139">
        <v>4065188</v>
      </c>
      <c r="F17" s="139">
        <v>2949032</v>
      </c>
      <c r="G17" s="139">
        <v>2826135</v>
      </c>
      <c r="H17" s="139">
        <v>566616</v>
      </c>
      <c r="I17" s="139">
        <v>162144</v>
      </c>
      <c r="J17" s="139">
        <v>230304</v>
      </c>
      <c r="K17" s="139">
        <v>4344</v>
      </c>
      <c r="L17" s="139">
        <v>5195521</v>
      </c>
      <c r="M17" s="139">
        <v>7123303</v>
      </c>
      <c r="N17" s="139">
        <f t="shared" si="0"/>
        <v>29762254</v>
      </c>
    </row>
    <row r="18" spans="1:14" x14ac:dyDescent="0.25">
      <c r="A18" s="141">
        <v>2008</v>
      </c>
      <c r="B18" s="138">
        <v>3050975</v>
      </c>
      <c r="C18" s="139">
        <v>1453324</v>
      </c>
      <c r="D18" s="139">
        <v>1370924</v>
      </c>
      <c r="E18" s="139">
        <v>3477811</v>
      </c>
      <c r="F18" s="139">
        <v>3016341</v>
      </c>
      <c r="G18" s="139">
        <v>9616082</v>
      </c>
      <c r="H18" s="139">
        <v>607415</v>
      </c>
      <c r="I18" s="139">
        <v>168857</v>
      </c>
      <c r="J18" s="139">
        <v>241952</v>
      </c>
      <c r="K18" s="139">
        <v>6276</v>
      </c>
      <c r="L18" s="139">
        <v>6096076</v>
      </c>
      <c r="M18" s="139">
        <v>7813222</v>
      </c>
      <c r="N18" s="139">
        <f t="shared" si="0"/>
        <v>36919255</v>
      </c>
    </row>
    <row r="19" spans="1:14" x14ac:dyDescent="0.25">
      <c r="A19" s="141">
        <v>2009</v>
      </c>
      <c r="B19" s="138">
        <v>3213449</v>
      </c>
      <c r="C19" s="139">
        <v>1463284</v>
      </c>
      <c r="D19" s="139">
        <v>1361024</v>
      </c>
      <c r="E19" s="139">
        <v>4016955</v>
      </c>
      <c r="F19" s="139">
        <v>2957767</v>
      </c>
      <c r="G19" s="139">
        <v>5279895</v>
      </c>
      <c r="H19" s="139">
        <v>629375</v>
      </c>
      <c r="I19" s="139">
        <v>168613</v>
      </c>
      <c r="J19" s="139">
        <v>232041</v>
      </c>
      <c r="K19" s="139">
        <v>15701</v>
      </c>
      <c r="L19" s="139">
        <v>6191547</v>
      </c>
      <c r="M19" s="139">
        <v>7403315</v>
      </c>
      <c r="N19" s="139">
        <f t="shared" si="0"/>
        <v>32932966</v>
      </c>
    </row>
    <row r="20" spans="1:14" x14ac:dyDescent="0.25">
      <c r="A20" s="141">
        <v>2010</v>
      </c>
      <c r="B20" s="138">
        <v>3478038</v>
      </c>
      <c r="C20" s="139">
        <v>1478002</v>
      </c>
      <c r="D20" s="139">
        <v>1352211</v>
      </c>
      <c r="E20" s="139">
        <v>4480873</v>
      </c>
      <c r="F20" s="139">
        <v>2991411</v>
      </c>
      <c r="G20" s="139">
        <v>6421840</v>
      </c>
      <c r="H20" s="139">
        <v>639908</v>
      </c>
      <c r="I20" s="139">
        <v>170694</v>
      </c>
      <c r="J20" s="139">
        <v>244574</v>
      </c>
      <c r="K20" s="139">
        <v>18159</v>
      </c>
      <c r="L20" s="139">
        <v>6272929</v>
      </c>
      <c r="M20" s="139">
        <v>7681083</v>
      </c>
      <c r="N20" s="139">
        <f t="shared" si="0"/>
        <v>35229722</v>
      </c>
    </row>
    <row r="21" spans="1:14" x14ac:dyDescent="0.25">
      <c r="A21" s="141">
        <v>2011</v>
      </c>
      <c r="B21" s="138">
        <v>3443742</v>
      </c>
      <c r="C21" s="139">
        <v>1538936</v>
      </c>
      <c r="D21" s="139">
        <v>1403122</v>
      </c>
      <c r="E21" s="139">
        <v>4206762</v>
      </c>
      <c r="F21" s="139">
        <v>3643281</v>
      </c>
      <c r="G21" s="139">
        <v>8165811</v>
      </c>
      <c r="H21" s="139">
        <v>660065</v>
      </c>
      <c r="I21" s="139">
        <v>175078</v>
      </c>
      <c r="J21" s="139">
        <v>256674</v>
      </c>
      <c r="K21" s="139">
        <v>19250</v>
      </c>
      <c r="L21" s="139">
        <v>6691325</v>
      </c>
      <c r="M21" s="139">
        <v>7707289</v>
      </c>
      <c r="N21" s="139">
        <f t="shared" si="0"/>
        <v>37911335</v>
      </c>
    </row>
    <row r="22" spans="1:14" x14ac:dyDescent="0.25">
      <c r="A22" s="141">
        <v>2012</v>
      </c>
      <c r="B22" s="138">
        <v>3457957</v>
      </c>
      <c r="C22" s="139">
        <v>1591320</v>
      </c>
      <c r="D22" s="139">
        <v>1473893</v>
      </c>
      <c r="E22" s="139">
        <v>4421616</v>
      </c>
      <c r="F22" s="139">
        <v>3562460</v>
      </c>
      <c r="G22" s="139">
        <v>6958906</v>
      </c>
      <c r="H22" s="139">
        <v>672630</v>
      </c>
      <c r="I22" s="139">
        <v>177367</v>
      </c>
      <c r="J22" s="139">
        <v>261477</v>
      </c>
      <c r="K22" s="139">
        <v>19342</v>
      </c>
      <c r="L22" s="139">
        <v>6724752</v>
      </c>
      <c r="M22" s="139">
        <v>7832251</v>
      </c>
      <c r="N22" s="139">
        <f t="shared" si="0"/>
        <v>37153971</v>
      </c>
    </row>
    <row r="23" spans="1:14" x14ac:dyDescent="0.25">
      <c r="A23" s="141">
        <v>2013</v>
      </c>
      <c r="B23" s="138">
        <v>3746351</v>
      </c>
      <c r="C23" s="139">
        <v>1651956</v>
      </c>
      <c r="D23" s="139">
        <v>1541710</v>
      </c>
      <c r="E23" s="139">
        <v>4751439</v>
      </c>
      <c r="F23" s="139">
        <v>3356763</v>
      </c>
      <c r="G23" s="139">
        <v>5600062</v>
      </c>
      <c r="H23" s="139">
        <v>686116</v>
      </c>
      <c r="I23" s="139">
        <v>181385</v>
      </c>
      <c r="J23" s="139">
        <v>269908</v>
      </c>
      <c r="K23" s="139">
        <v>16267</v>
      </c>
      <c r="L23" s="139">
        <v>6555614</v>
      </c>
      <c r="M23" s="139">
        <v>7727766</v>
      </c>
      <c r="N23" s="139">
        <f t="shared" si="0"/>
        <v>36085337</v>
      </c>
    </row>
    <row r="24" spans="1:14" x14ac:dyDescent="0.25">
      <c r="A24" s="141">
        <v>2014</v>
      </c>
      <c r="B24" s="138">
        <v>4293728</v>
      </c>
      <c r="C24" s="139">
        <v>1687577</v>
      </c>
      <c r="D24" s="139">
        <v>1614972</v>
      </c>
      <c r="E24" s="139">
        <v>4894817</v>
      </c>
      <c r="F24" s="139">
        <v>4126802</v>
      </c>
      <c r="G24" s="139">
        <v>6251085</v>
      </c>
      <c r="H24" s="139">
        <v>702949</v>
      </c>
      <c r="I24" s="139">
        <v>181340</v>
      </c>
      <c r="J24" s="139">
        <v>284543</v>
      </c>
      <c r="K24" s="139">
        <v>16677</v>
      </c>
      <c r="L24" s="139">
        <v>6252119</v>
      </c>
      <c r="M24" s="139">
        <v>7973419</v>
      </c>
      <c r="N24" s="139">
        <f t="shared" si="0"/>
        <v>38280028</v>
      </c>
    </row>
    <row r="25" spans="1:14" x14ac:dyDescent="0.25">
      <c r="A25" s="141">
        <v>2015</v>
      </c>
      <c r="B25" s="138">
        <v>4737961</v>
      </c>
      <c r="C25" s="139">
        <v>1718973</v>
      </c>
      <c r="D25" s="139">
        <v>1671620</v>
      </c>
      <c r="E25" s="139">
        <v>4972471</v>
      </c>
      <c r="F25" s="139">
        <v>4074838</v>
      </c>
      <c r="G25" s="139">
        <v>4577463</v>
      </c>
      <c r="H25" s="139">
        <v>735701</v>
      </c>
      <c r="I25" s="139">
        <v>184232</v>
      </c>
      <c r="J25" s="139">
        <v>287228</v>
      </c>
      <c r="K25" s="139">
        <v>16215</v>
      </c>
      <c r="L25" s="139">
        <v>6139730</v>
      </c>
      <c r="M25" s="139">
        <v>7928218</v>
      </c>
      <c r="N25" s="139">
        <f t="shared" si="0"/>
        <v>37044650</v>
      </c>
    </row>
    <row r="26" spans="1:14" x14ac:dyDescent="0.25">
      <c r="A26" s="141">
        <v>2016</v>
      </c>
      <c r="B26" s="138">
        <v>5018197</v>
      </c>
      <c r="C26" s="139">
        <v>1777834</v>
      </c>
      <c r="D26" s="139">
        <v>1740374</v>
      </c>
      <c r="E26" s="139">
        <v>5403946</v>
      </c>
      <c r="F26" s="139">
        <v>4493246</v>
      </c>
      <c r="G26" s="139">
        <v>5404718</v>
      </c>
      <c r="H26" s="139">
        <v>794980</v>
      </c>
      <c r="I26" s="139">
        <v>178577</v>
      </c>
      <c r="J26" s="139">
        <v>302328</v>
      </c>
      <c r="K26" s="139">
        <v>18258</v>
      </c>
      <c r="L26" s="139">
        <v>7006232</v>
      </c>
      <c r="M26" s="139">
        <v>8713547</v>
      </c>
      <c r="N26" s="139">
        <f t="shared" si="0"/>
        <v>40852237</v>
      </c>
    </row>
    <row r="27" spans="1:14" s="140" customFormat="1" x14ac:dyDescent="0.25">
      <c r="A27" s="141"/>
      <c r="B27" s="138"/>
      <c r="C27" s="139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</row>
    <row r="28" spans="1:14" ht="45" x14ac:dyDescent="0.25">
      <c r="A28" s="20" t="s">
        <v>494</v>
      </c>
      <c r="B28" s="142">
        <f>+B26-B5</f>
        <v>4038528</v>
      </c>
      <c r="C28" s="142">
        <f t="shared" ref="C28:N28" si="1">+C26-C5</f>
        <v>1232472</v>
      </c>
      <c r="D28" s="142">
        <f t="shared" si="1"/>
        <v>1154925</v>
      </c>
      <c r="E28" s="142">
        <f t="shared" si="1"/>
        <v>3800105</v>
      </c>
      <c r="F28" s="142">
        <f t="shared" si="1"/>
        <v>3051450</v>
      </c>
      <c r="G28" s="142">
        <f t="shared" si="1"/>
        <v>5404718</v>
      </c>
      <c r="H28" s="142">
        <f t="shared" si="1"/>
        <v>350499</v>
      </c>
      <c r="I28" s="142">
        <f t="shared" si="1"/>
        <v>67469</v>
      </c>
      <c r="J28" s="142">
        <f t="shared" si="1"/>
        <v>154399</v>
      </c>
      <c r="K28" s="142">
        <f t="shared" si="1"/>
        <v>13381</v>
      </c>
      <c r="L28" s="142">
        <f t="shared" si="1"/>
        <v>5450958</v>
      </c>
      <c r="M28" s="142">
        <f t="shared" si="1"/>
        <v>6670897</v>
      </c>
      <c r="N28" s="142">
        <f t="shared" si="1"/>
        <v>31389801</v>
      </c>
    </row>
    <row r="29" spans="1:14" x14ac:dyDescent="0.25">
      <c r="A29" t="s">
        <v>493</v>
      </c>
    </row>
    <row r="30" spans="1:14" x14ac:dyDescent="0.25">
      <c r="A30" t="s">
        <v>485</v>
      </c>
      <c r="B30" s="139">
        <f>+(B18-B5)/13</f>
        <v>159331.23076923078</v>
      </c>
      <c r="C30" s="139">
        <f t="shared" ref="C30:N30" si="2">+(C18-C5)/13</f>
        <v>69843.230769230766</v>
      </c>
      <c r="D30" s="139">
        <f t="shared" si="2"/>
        <v>60421.153846153844</v>
      </c>
      <c r="E30" s="139">
        <f t="shared" si="2"/>
        <v>144151.53846153847</v>
      </c>
      <c r="F30" s="139">
        <f t="shared" si="2"/>
        <v>121118.84615384616</v>
      </c>
      <c r="G30" s="139">
        <f t="shared" si="2"/>
        <v>739698.61538461538</v>
      </c>
      <c r="H30" s="139">
        <f t="shared" si="2"/>
        <v>12533.384615384615</v>
      </c>
      <c r="I30" s="139">
        <f t="shared" si="2"/>
        <v>4442.2307692307695</v>
      </c>
      <c r="J30" s="139">
        <f t="shared" si="2"/>
        <v>7232.5384615384619</v>
      </c>
      <c r="K30" s="139">
        <f t="shared" si="2"/>
        <v>107.61538461538461</v>
      </c>
      <c r="L30" s="139">
        <f t="shared" si="2"/>
        <v>349292.46153846156</v>
      </c>
      <c r="M30" s="139">
        <f t="shared" si="2"/>
        <v>443890.15384615387</v>
      </c>
      <c r="N30" s="139">
        <f t="shared" si="2"/>
        <v>2112063</v>
      </c>
    </row>
    <row r="31" spans="1:14" x14ac:dyDescent="0.25">
      <c r="A31" t="s">
        <v>486</v>
      </c>
      <c r="B31" s="139">
        <f>(+B26-B19)/7</f>
        <v>257821.14285714287</v>
      </c>
      <c r="C31" s="139">
        <f t="shared" ref="C31:N31" si="3">(+C26-C19)/7</f>
        <v>44935.714285714283</v>
      </c>
      <c r="D31" s="139">
        <f t="shared" si="3"/>
        <v>54192.857142857145</v>
      </c>
      <c r="E31" s="139">
        <f t="shared" si="3"/>
        <v>198141.57142857142</v>
      </c>
      <c r="F31" s="139">
        <f t="shared" si="3"/>
        <v>219354.14285714287</v>
      </c>
      <c r="G31" s="139">
        <f t="shared" si="3"/>
        <v>17831.857142857141</v>
      </c>
      <c r="H31" s="139">
        <f t="shared" si="3"/>
        <v>23657.857142857141</v>
      </c>
      <c r="I31" s="139">
        <f t="shared" si="3"/>
        <v>1423.4285714285713</v>
      </c>
      <c r="J31" s="139">
        <f t="shared" si="3"/>
        <v>10041</v>
      </c>
      <c r="K31" s="139">
        <f t="shared" si="3"/>
        <v>365.28571428571428</v>
      </c>
      <c r="L31" s="139">
        <f t="shared" si="3"/>
        <v>116383.57142857143</v>
      </c>
      <c r="M31" s="139">
        <f t="shared" si="3"/>
        <v>187176</v>
      </c>
      <c r="N31" s="139">
        <f t="shared" si="3"/>
        <v>1131324.4285714286</v>
      </c>
    </row>
    <row r="32" spans="1:14" x14ac:dyDescent="0.25">
      <c r="H32" s="139"/>
      <c r="I32" s="139"/>
      <c r="J32" s="139"/>
    </row>
    <row r="33" spans="1:10" x14ac:dyDescent="0.25">
      <c r="H33" s="139"/>
      <c r="I33" s="139"/>
      <c r="J33" s="139"/>
    </row>
    <row r="34" spans="1:10" x14ac:dyDescent="0.25">
      <c r="A34" t="s">
        <v>487</v>
      </c>
      <c r="H34" s="139"/>
      <c r="I34" s="139"/>
      <c r="J34" s="139"/>
    </row>
    <row r="35" spans="1:10" ht="60" x14ac:dyDescent="0.25">
      <c r="B35" s="20" t="s">
        <v>488</v>
      </c>
      <c r="C35" s="20" t="s">
        <v>12</v>
      </c>
      <c r="D35" s="20" t="s">
        <v>477</v>
      </c>
      <c r="E35" s="20" t="s">
        <v>476</v>
      </c>
      <c r="F35" s="20" t="s">
        <v>489</v>
      </c>
      <c r="G35" s="20" t="s">
        <v>492</v>
      </c>
      <c r="H35" s="20" t="s">
        <v>490</v>
      </c>
      <c r="I35" s="20" t="s">
        <v>491</v>
      </c>
      <c r="J35" s="20"/>
    </row>
    <row r="36" spans="1:10" x14ac:dyDescent="0.25">
      <c r="A36" s="141">
        <v>1995</v>
      </c>
      <c r="B36" s="139">
        <v>666519</v>
      </c>
      <c r="C36" s="139">
        <v>1274179</v>
      </c>
      <c r="D36" s="139">
        <v>1752319</v>
      </c>
      <c r="E36" s="139">
        <v>1835</v>
      </c>
      <c r="F36" s="139">
        <v>1432805</v>
      </c>
      <c r="G36" s="139">
        <v>1459017</v>
      </c>
      <c r="H36" s="139">
        <v>0</v>
      </c>
      <c r="I36" s="139">
        <v>204589</v>
      </c>
      <c r="J36" s="139"/>
    </row>
    <row r="37" spans="1:10" x14ac:dyDescent="0.25">
      <c r="A37" s="141">
        <v>1996</v>
      </c>
      <c r="B37" s="139">
        <v>737057</v>
      </c>
      <c r="C37" s="139">
        <v>1433774</v>
      </c>
      <c r="D37" s="139">
        <v>1828375</v>
      </c>
      <c r="E37" s="139">
        <v>1620</v>
      </c>
      <c r="F37" s="139">
        <v>1588625</v>
      </c>
      <c r="G37" s="139">
        <v>1558475</v>
      </c>
      <c r="H37" s="139">
        <v>0</v>
      </c>
      <c r="I37" s="139">
        <v>204981</v>
      </c>
      <c r="J37" s="139"/>
    </row>
    <row r="38" spans="1:10" x14ac:dyDescent="0.25">
      <c r="A38" s="141">
        <v>1997</v>
      </c>
      <c r="B38" s="139">
        <v>833017</v>
      </c>
      <c r="C38" s="139">
        <v>1557022</v>
      </c>
      <c r="D38" s="139">
        <v>2136651</v>
      </c>
      <c r="E38" s="139">
        <v>1561</v>
      </c>
      <c r="F38" s="139">
        <v>1950310</v>
      </c>
      <c r="G38" s="139">
        <v>1730633</v>
      </c>
      <c r="H38" s="139">
        <v>124</v>
      </c>
      <c r="I38" s="139">
        <v>218396</v>
      </c>
      <c r="J38" s="139"/>
    </row>
    <row r="39" spans="1:10" x14ac:dyDescent="0.25">
      <c r="A39" s="141">
        <v>1998</v>
      </c>
      <c r="B39" s="139">
        <v>921478</v>
      </c>
      <c r="C39" s="139">
        <v>1629795</v>
      </c>
      <c r="D39" s="139">
        <v>2283420</v>
      </c>
      <c r="E39" s="139">
        <v>1619</v>
      </c>
      <c r="F39" s="139">
        <v>2186347</v>
      </c>
      <c r="G39" s="139">
        <v>2138478</v>
      </c>
      <c r="H39" s="139">
        <v>411</v>
      </c>
      <c r="I39" s="139">
        <v>223695</v>
      </c>
      <c r="J39" s="139"/>
    </row>
    <row r="40" spans="1:10" x14ac:dyDescent="0.25">
      <c r="A40" s="141">
        <v>1999</v>
      </c>
      <c r="B40" s="139">
        <v>1004737</v>
      </c>
      <c r="C40" s="139">
        <v>1776419</v>
      </c>
      <c r="D40" s="139">
        <v>2296095</v>
      </c>
      <c r="E40" s="139">
        <v>1623</v>
      </c>
      <c r="F40" s="139">
        <v>2813653</v>
      </c>
      <c r="G40" s="139">
        <v>2001865</v>
      </c>
      <c r="H40" s="139">
        <v>526</v>
      </c>
      <c r="I40" s="139">
        <v>237618</v>
      </c>
      <c r="J40" s="139"/>
    </row>
    <row r="41" spans="1:10" x14ac:dyDescent="0.25">
      <c r="A41" s="141">
        <v>2000</v>
      </c>
      <c r="B41" s="139">
        <v>1118908</v>
      </c>
      <c r="C41" s="139">
        <v>2034818</v>
      </c>
      <c r="D41" s="139">
        <v>2698773</v>
      </c>
      <c r="E41" s="139">
        <v>1670</v>
      </c>
      <c r="F41" s="139">
        <v>2893703</v>
      </c>
      <c r="G41" s="139">
        <v>2279749</v>
      </c>
      <c r="H41" s="139">
        <v>1799</v>
      </c>
      <c r="I41" s="139">
        <v>280567</v>
      </c>
      <c r="J41" s="139"/>
    </row>
    <row r="42" spans="1:10" x14ac:dyDescent="0.25">
      <c r="A42" s="141">
        <v>2001</v>
      </c>
      <c r="B42" s="139">
        <v>1174778</v>
      </c>
      <c r="C42" s="139">
        <v>2276757</v>
      </c>
      <c r="D42" s="139">
        <v>2946943</v>
      </c>
      <c r="E42" s="139">
        <v>1659</v>
      </c>
      <c r="F42" s="139">
        <v>2586399</v>
      </c>
      <c r="G42" s="139">
        <v>2331636</v>
      </c>
      <c r="H42" s="139">
        <v>3135</v>
      </c>
      <c r="I42" s="139">
        <v>281212</v>
      </c>
      <c r="J42" s="139"/>
    </row>
    <row r="43" spans="1:10" x14ac:dyDescent="0.25">
      <c r="A43" s="141">
        <v>2002</v>
      </c>
      <c r="B43" s="139">
        <v>1276165</v>
      </c>
      <c r="C43" s="139">
        <v>2408967</v>
      </c>
      <c r="D43" s="139">
        <v>3150832</v>
      </c>
      <c r="E43" s="139">
        <v>1618</v>
      </c>
      <c r="F43" s="139">
        <v>2066387</v>
      </c>
      <c r="G43" s="139">
        <v>2645670</v>
      </c>
      <c r="H43" s="139">
        <v>3528</v>
      </c>
      <c r="I43" s="139">
        <v>297638</v>
      </c>
      <c r="J43" s="139"/>
    </row>
    <row r="44" spans="1:10" x14ac:dyDescent="0.25">
      <c r="A44" s="141">
        <v>2003</v>
      </c>
      <c r="B44" s="139">
        <v>1393543</v>
      </c>
      <c r="C44" s="139">
        <v>2709158</v>
      </c>
      <c r="D44" s="139">
        <v>3639909</v>
      </c>
      <c r="E44" s="139">
        <v>1593</v>
      </c>
      <c r="F44" s="139">
        <v>2398925</v>
      </c>
      <c r="G44" s="139">
        <v>2620557</v>
      </c>
      <c r="H44" s="139">
        <v>3656</v>
      </c>
      <c r="I44" s="139">
        <v>321194</v>
      </c>
      <c r="J44" s="139"/>
    </row>
    <row r="45" spans="1:10" x14ac:dyDescent="0.25">
      <c r="A45" s="141">
        <v>2004</v>
      </c>
      <c r="B45" s="139">
        <v>1566690</v>
      </c>
      <c r="C45" s="139">
        <v>3108503</v>
      </c>
      <c r="D45" s="139">
        <v>4113558</v>
      </c>
      <c r="E45" s="139">
        <v>1538</v>
      </c>
      <c r="F45" s="139">
        <v>2617183</v>
      </c>
      <c r="G45" s="139">
        <v>2740563</v>
      </c>
      <c r="H45" s="139">
        <v>1376976</v>
      </c>
      <c r="I45" s="139">
        <v>340259</v>
      </c>
      <c r="J45" s="139"/>
    </row>
    <row r="46" spans="1:10" x14ac:dyDescent="0.25">
      <c r="A46" s="141">
        <v>2005</v>
      </c>
      <c r="B46" s="139">
        <v>1833333</v>
      </c>
      <c r="C46" s="139">
        <v>3588171</v>
      </c>
      <c r="D46" s="139">
        <v>4813727</v>
      </c>
      <c r="E46" s="139">
        <v>1588</v>
      </c>
      <c r="F46" s="139">
        <v>3051148</v>
      </c>
      <c r="G46" s="139">
        <v>2912484</v>
      </c>
      <c r="H46" s="139">
        <v>1664978</v>
      </c>
      <c r="I46" s="139">
        <v>349581</v>
      </c>
      <c r="J46" s="139"/>
    </row>
    <row r="47" spans="1:10" x14ac:dyDescent="0.25">
      <c r="A47" s="141">
        <v>2006</v>
      </c>
      <c r="B47" s="139">
        <v>2034298</v>
      </c>
      <c r="C47" s="139">
        <v>3992695</v>
      </c>
      <c r="D47" s="139">
        <v>5474697</v>
      </c>
      <c r="E47" s="139">
        <v>1466</v>
      </c>
      <c r="F47" s="139">
        <v>3424577</v>
      </c>
      <c r="G47" s="139">
        <v>2859698</v>
      </c>
      <c r="H47" s="139">
        <v>1768160</v>
      </c>
      <c r="I47" s="139">
        <v>417748</v>
      </c>
      <c r="J47" s="139"/>
    </row>
    <row r="48" spans="1:10" x14ac:dyDescent="0.25">
      <c r="A48" s="141">
        <v>2007</v>
      </c>
      <c r="B48" s="139">
        <v>2344774</v>
      </c>
      <c r="C48" s="139">
        <v>4538813</v>
      </c>
      <c r="D48" s="139">
        <v>6058556</v>
      </c>
      <c r="E48" s="139">
        <v>1509</v>
      </c>
      <c r="F48" s="139">
        <v>3536749</v>
      </c>
      <c r="G48" s="139">
        <v>2970717</v>
      </c>
      <c r="H48" s="139">
        <v>2840144</v>
      </c>
      <c r="I48" s="139">
        <v>399021</v>
      </c>
      <c r="J48" s="139"/>
    </row>
    <row r="49" spans="1:10" x14ac:dyDescent="0.25">
      <c r="A49" s="141">
        <v>2008</v>
      </c>
      <c r="B49" s="139">
        <v>2805798</v>
      </c>
      <c r="C49" s="139">
        <v>4781993</v>
      </c>
      <c r="D49" s="139">
        <v>6965497</v>
      </c>
      <c r="E49" s="139">
        <v>2021</v>
      </c>
      <c r="F49" s="139">
        <v>2798615</v>
      </c>
      <c r="G49" s="139">
        <v>3033169</v>
      </c>
      <c r="H49" s="139">
        <v>9491144</v>
      </c>
      <c r="I49" s="139">
        <v>411160</v>
      </c>
      <c r="J49" s="139"/>
    </row>
    <row r="50" spans="1:10" x14ac:dyDescent="0.25">
      <c r="A50" s="141">
        <v>2009</v>
      </c>
      <c r="B50" s="139">
        <v>3255547</v>
      </c>
      <c r="C50" s="139">
        <v>4366286</v>
      </c>
      <c r="D50" s="139">
        <v>6816631</v>
      </c>
      <c r="E50" s="139">
        <v>9810</v>
      </c>
      <c r="F50" s="139">
        <v>3495112</v>
      </c>
      <c r="G50" s="139">
        <v>2971546</v>
      </c>
      <c r="H50" s="139">
        <v>5200287</v>
      </c>
      <c r="I50" s="139">
        <v>403411</v>
      </c>
      <c r="J50" s="139"/>
    </row>
    <row r="51" spans="1:10" x14ac:dyDescent="0.25">
      <c r="A51" s="141">
        <v>2010</v>
      </c>
      <c r="B51" s="139">
        <v>3408550</v>
      </c>
      <c r="C51" s="139">
        <v>4479874</v>
      </c>
      <c r="D51" s="139">
        <v>6809740</v>
      </c>
      <c r="E51" s="139">
        <v>10098</v>
      </c>
      <c r="F51" s="139">
        <v>3929376</v>
      </c>
      <c r="G51" s="139">
        <v>3004359</v>
      </c>
      <c r="H51" s="139">
        <v>6353907</v>
      </c>
      <c r="I51" s="139">
        <v>381577</v>
      </c>
      <c r="J51" s="139"/>
    </row>
    <row r="52" spans="1:10" x14ac:dyDescent="0.25">
      <c r="A52" s="141">
        <v>2011</v>
      </c>
      <c r="B52" s="139">
        <v>3648043</v>
      </c>
      <c r="C52" s="139">
        <v>4331303</v>
      </c>
      <c r="D52" s="139">
        <v>7175082</v>
      </c>
      <c r="E52" s="139">
        <v>10063</v>
      </c>
      <c r="F52" s="139">
        <v>3731759</v>
      </c>
      <c r="G52" s="139">
        <v>3655534</v>
      </c>
      <c r="H52" s="139">
        <v>8082525</v>
      </c>
      <c r="I52" s="139">
        <v>379383</v>
      </c>
      <c r="J52" s="139"/>
    </row>
    <row r="53" spans="1:10" x14ac:dyDescent="0.25">
      <c r="A53" s="141">
        <v>2012</v>
      </c>
      <c r="B53" s="139">
        <v>3702086</v>
      </c>
      <c r="C53" s="139">
        <v>4531060</v>
      </c>
      <c r="D53" s="139">
        <v>7203296</v>
      </c>
      <c r="E53" s="139">
        <v>9637</v>
      </c>
      <c r="F53" s="139">
        <v>4094931</v>
      </c>
      <c r="G53" s="139">
        <v>3582210</v>
      </c>
      <c r="H53" s="139">
        <v>6897474</v>
      </c>
      <c r="I53" s="139">
        <v>429529</v>
      </c>
    </row>
    <row r="54" spans="1:10" x14ac:dyDescent="0.25">
      <c r="A54" s="141">
        <v>2013</v>
      </c>
      <c r="B54" s="139">
        <v>3563073</v>
      </c>
      <c r="C54" s="139">
        <v>4459361</v>
      </c>
      <c r="D54" s="139">
        <v>6980438</v>
      </c>
      <c r="E54" s="139">
        <v>9450</v>
      </c>
      <c r="F54" s="139">
        <v>4462907</v>
      </c>
      <c r="G54" s="139">
        <v>3376811</v>
      </c>
      <c r="H54" s="139">
        <v>5491536</v>
      </c>
      <c r="I54" s="139">
        <v>439541</v>
      </c>
    </row>
    <row r="55" spans="1:10" x14ac:dyDescent="0.25">
      <c r="A55" s="141">
        <v>2014</v>
      </c>
      <c r="B55" s="139">
        <v>3979727</v>
      </c>
      <c r="C55" s="139">
        <v>4346753</v>
      </c>
      <c r="D55" s="139">
        <v>6653509</v>
      </c>
      <c r="E55" s="139">
        <v>9406</v>
      </c>
      <c r="F55" s="139">
        <v>4642584</v>
      </c>
      <c r="G55" s="139">
        <v>4147622</v>
      </c>
      <c r="H55" s="139">
        <v>6146474</v>
      </c>
      <c r="I55" s="139">
        <v>456953</v>
      </c>
    </row>
    <row r="56" spans="1:10" x14ac:dyDescent="0.25">
      <c r="A56" s="141">
        <v>2015</v>
      </c>
      <c r="B56" s="139">
        <v>3977439</v>
      </c>
      <c r="C56" s="139">
        <v>4213455</v>
      </c>
      <c r="D56" s="139">
        <v>6538618</v>
      </c>
      <c r="E56" s="139">
        <v>9476</v>
      </c>
      <c r="F56" s="139">
        <v>4668456</v>
      </c>
      <c r="G56" s="139">
        <v>4096408</v>
      </c>
      <c r="H56" s="139">
        <v>4558713</v>
      </c>
      <c r="I56" s="139">
        <v>462082</v>
      </c>
    </row>
    <row r="57" spans="1:10" x14ac:dyDescent="0.25">
      <c r="A57" s="141">
        <v>2016</v>
      </c>
      <c r="B57" s="139">
        <v>4406892</v>
      </c>
      <c r="C57" s="139">
        <v>4477950</v>
      </c>
      <c r="D57" s="139">
        <v>7310806</v>
      </c>
      <c r="E57" s="139">
        <v>11072</v>
      </c>
      <c r="F57" s="139">
        <v>4990861</v>
      </c>
      <c r="G57" s="139">
        <v>4511382</v>
      </c>
      <c r="H57" s="139">
        <v>5362176</v>
      </c>
      <c r="I57" s="139">
        <v>485457</v>
      </c>
    </row>
    <row r="60" spans="1:10" x14ac:dyDescent="0.25">
      <c r="A60" s="140" t="s">
        <v>485</v>
      </c>
      <c r="B60" s="139">
        <f>+(B49-B36)/13</f>
        <v>164559.92307692306</v>
      </c>
      <c r="C60" s="139">
        <f t="shared" ref="C60:I60" si="4">+C49-C36</f>
        <v>3507814</v>
      </c>
      <c r="D60" s="139">
        <f t="shared" si="4"/>
        <v>5213178</v>
      </c>
      <c r="E60" s="139">
        <f t="shared" si="4"/>
        <v>186</v>
      </c>
      <c r="F60" s="139">
        <f t="shared" si="4"/>
        <v>1365810</v>
      </c>
      <c r="G60" s="139">
        <f t="shared" si="4"/>
        <v>1574152</v>
      </c>
      <c r="H60" s="139">
        <f t="shared" si="4"/>
        <v>9491144</v>
      </c>
      <c r="I60" s="139">
        <f t="shared" si="4"/>
        <v>206571</v>
      </c>
    </row>
    <row r="61" spans="1:10" x14ac:dyDescent="0.25">
      <c r="A61" s="140" t="s">
        <v>486</v>
      </c>
      <c r="B61" s="139">
        <f>+(B57-B50)/7</f>
        <v>164477.85714285713</v>
      </c>
      <c r="C61" s="139">
        <f t="shared" ref="C61:I61" si="5">+(C57-C50)/7</f>
        <v>15952</v>
      </c>
      <c r="D61" s="139">
        <f t="shared" si="5"/>
        <v>70596.428571428565</v>
      </c>
      <c r="E61" s="139">
        <f t="shared" si="5"/>
        <v>180.28571428571428</v>
      </c>
      <c r="F61" s="139">
        <f t="shared" si="5"/>
        <v>213678.42857142858</v>
      </c>
      <c r="G61" s="139">
        <f t="shared" si="5"/>
        <v>219976.57142857142</v>
      </c>
      <c r="H61" s="139">
        <f t="shared" si="5"/>
        <v>23127</v>
      </c>
      <c r="I61" s="139">
        <f t="shared" si="5"/>
        <v>11720.857142857143</v>
      </c>
    </row>
  </sheetData>
  <hyperlinks>
    <hyperlink ref="C2" r:id="rId1" xr:uid="{00000000-0004-0000-0B00-000000000000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9"/>
  <sheetViews>
    <sheetView topLeftCell="B1" workbookViewId="0">
      <selection activeCell="B2" sqref="B2"/>
    </sheetView>
  </sheetViews>
  <sheetFormatPr defaultRowHeight="15" x14ac:dyDescent="0.25"/>
  <cols>
    <col min="1" max="1" width="29.28515625" customWidth="1"/>
    <col min="2" max="2" width="20.85546875" customWidth="1"/>
    <col min="3" max="3" width="13.5703125" customWidth="1"/>
    <col min="5" max="5" width="27.140625" customWidth="1"/>
  </cols>
  <sheetData>
    <row r="1" spans="1:6" ht="16.5" thickBot="1" x14ac:dyDescent="0.3">
      <c r="B1" s="126" t="s">
        <v>463</v>
      </c>
      <c r="C1" s="126" t="s">
        <v>462</v>
      </c>
    </row>
    <row r="2" spans="1:6" ht="33" customHeight="1" x14ac:dyDescent="0.25">
      <c r="A2" s="23" t="s">
        <v>50</v>
      </c>
      <c r="B2" s="119">
        <f>+'All financial institutions'!B31</f>
        <v>1379.0530000000001</v>
      </c>
      <c r="C2" s="127">
        <f>+B2/$B$8</f>
        <v>0.49540341495500412</v>
      </c>
      <c r="E2" s="23" t="s">
        <v>50</v>
      </c>
      <c r="F2" s="151">
        <f>+C2</f>
        <v>0.49540341495500412</v>
      </c>
    </row>
    <row r="3" spans="1:6" ht="30" x14ac:dyDescent="0.25">
      <c r="A3" s="23" t="s">
        <v>457</v>
      </c>
      <c r="B3" s="119">
        <f>+'All financial institutions'!C31</f>
        <v>213.24199999999999</v>
      </c>
      <c r="C3" s="127">
        <f t="shared" ref="C3:C7" si="0">+B3/$B$8</f>
        <v>7.6603883253098304E-2</v>
      </c>
      <c r="E3" s="23" t="s">
        <v>457</v>
      </c>
      <c r="F3" s="151">
        <f t="shared" ref="F3:F7" si="1">+C3</f>
        <v>7.6603883253098304E-2</v>
      </c>
    </row>
    <row r="4" spans="1:6" x14ac:dyDescent="0.25">
      <c r="A4" s="23" t="s">
        <v>461</v>
      </c>
      <c r="B4" s="119">
        <f>+'All financial institutions'!D31</f>
        <v>118.6</v>
      </c>
      <c r="C4" s="127">
        <f t="shared" si="0"/>
        <v>4.2605211702279377E-2</v>
      </c>
      <c r="E4" s="23" t="s">
        <v>461</v>
      </c>
      <c r="F4" s="151">
        <f t="shared" si="1"/>
        <v>4.2605211702279377E-2</v>
      </c>
    </row>
    <row r="5" spans="1:6" ht="31.5" x14ac:dyDescent="0.25">
      <c r="A5" s="24" t="s">
        <v>54</v>
      </c>
      <c r="B5" s="119">
        <f>+'All financial institutions'!G31</f>
        <v>639.64099999999996</v>
      </c>
      <c r="C5" s="127">
        <f t="shared" si="0"/>
        <v>0.22978111482679325</v>
      </c>
      <c r="E5" s="24" t="s">
        <v>54</v>
      </c>
      <c r="F5" s="151">
        <f t="shared" si="1"/>
        <v>0.22978111482679325</v>
      </c>
    </row>
    <row r="6" spans="1:6" ht="31.5" x14ac:dyDescent="0.25">
      <c r="A6" s="24" t="s">
        <v>53</v>
      </c>
      <c r="B6" s="119">
        <f>+'All financial institutions'!F31</f>
        <v>404.79</v>
      </c>
      <c r="C6" s="127">
        <f t="shared" si="0"/>
        <v>0.14541453326277967</v>
      </c>
      <c r="E6" s="24" t="s">
        <v>53</v>
      </c>
      <c r="F6" s="151">
        <f t="shared" si="1"/>
        <v>0.14541453326277967</v>
      </c>
    </row>
    <row r="7" spans="1:6" ht="30" x14ac:dyDescent="0.25">
      <c r="A7" s="25" t="s">
        <v>49</v>
      </c>
      <c r="B7" s="119">
        <f>+'All financial institutions'!E31</f>
        <v>28.370999999999999</v>
      </c>
      <c r="C7" s="127">
        <f t="shared" si="0"/>
        <v>1.0191842000045262E-2</v>
      </c>
      <c r="E7" s="25" t="s">
        <v>49</v>
      </c>
      <c r="F7" s="151">
        <f t="shared" si="1"/>
        <v>1.0191842000045262E-2</v>
      </c>
    </row>
    <row r="8" spans="1:6" ht="15.75" thickBot="1" x14ac:dyDescent="0.3">
      <c r="A8" s="128" t="s">
        <v>10</v>
      </c>
      <c r="B8" s="124">
        <f>SUM(B2:B7)</f>
        <v>2783.6970000000001</v>
      </c>
      <c r="C8" s="125">
        <f>SUM(C2:C7)</f>
        <v>1</v>
      </c>
    </row>
    <row r="9" spans="1:6" ht="15.75" thickTop="1" x14ac:dyDescent="0.25"/>
  </sheetData>
  <pageMargins left="0.7" right="0.7" top="0.75" bottom="0.75" header="0.3" footer="0.3"/>
  <pageSetup paperSize="0" orientation="portrait" horizontalDpi="0" verticalDpi="0" copie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0"/>
  <sheetViews>
    <sheetView topLeftCell="I25" workbookViewId="0">
      <selection activeCell="M40" sqref="M40"/>
    </sheetView>
  </sheetViews>
  <sheetFormatPr defaultRowHeight="15" x14ac:dyDescent="0.25"/>
  <cols>
    <col min="1" max="1" width="14.28515625" customWidth="1"/>
    <col min="2" max="2" width="13.5703125" customWidth="1"/>
    <col min="3" max="3" width="10.85546875" bestFit="1" customWidth="1"/>
    <col min="4" max="4" width="14.28515625" customWidth="1"/>
    <col min="5" max="5" width="22.28515625" customWidth="1"/>
    <col min="6" max="6" width="24.5703125" customWidth="1"/>
    <col min="7" max="7" width="18.28515625" customWidth="1"/>
    <col min="8" max="8" width="15.85546875" customWidth="1"/>
    <col min="9" max="9" width="15.7109375" customWidth="1"/>
    <col min="11" max="11" width="31" customWidth="1"/>
    <col min="12" max="12" width="32.42578125" customWidth="1"/>
  </cols>
  <sheetData>
    <row r="1" spans="1:16" ht="15.75" x14ac:dyDescent="0.25">
      <c r="A1" s="22" t="s">
        <v>46</v>
      </c>
    </row>
    <row r="2" spans="1:16" ht="47.25" x14ac:dyDescent="0.25">
      <c r="A2" s="22" t="s">
        <v>47</v>
      </c>
      <c r="B2" s="194" t="s">
        <v>48</v>
      </c>
      <c r="C2" s="194"/>
      <c r="D2" s="194"/>
      <c r="E2" s="194"/>
      <c r="F2" s="24" t="s">
        <v>7</v>
      </c>
      <c r="G2" s="24" t="s">
        <v>55</v>
      </c>
      <c r="H2" s="24" t="s">
        <v>437</v>
      </c>
    </row>
    <row r="3" spans="1:16" ht="45" customHeight="1" x14ac:dyDescent="0.25">
      <c r="B3" s="195" t="s">
        <v>8</v>
      </c>
      <c r="C3" s="195"/>
      <c r="D3" s="195"/>
    </row>
    <row r="4" spans="1:16" ht="60" x14ac:dyDescent="0.25">
      <c r="A4" s="20" t="s">
        <v>47</v>
      </c>
      <c r="B4" s="23" t="s">
        <v>50</v>
      </c>
      <c r="C4" s="23" t="s">
        <v>51</v>
      </c>
      <c r="D4" s="23" t="s">
        <v>52</v>
      </c>
      <c r="E4" s="25" t="s">
        <v>49</v>
      </c>
      <c r="F4" s="24" t="s">
        <v>53</v>
      </c>
      <c r="G4" s="24" t="s">
        <v>54</v>
      </c>
      <c r="H4" s="24" t="str">
        <f>$H$2</f>
        <v>GDP at market prices (current prices)</v>
      </c>
      <c r="I4" s="20" t="s">
        <v>395</v>
      </c>
      <c r="M4" s="20"/>
      <c r="N4" s="20"/>
      <c r="O4" s="20"/>
      <c r="P4" s="20"/>
    </row>
    <row r="5" spans="1:16" x14ac:dyDescent="0.25">
      <c r="A5" s="36">
        <v>1993</v>
      </c>
      <c r="B5" s="21">
        <f>+'Bof E Stats'!L17/1000</f>
        <v>315.56599999999997</v>
      </c>
      <c r="C5" s="21">
        <f>+'Bof E Stats'!N17/1000</f>
        <v>9.8059999999999992</v>
      </c>
      <c r="D5" s="21">
        <f>+'Bof E Stats'!P17/1000</f>
        <v>32.438000000000002</v>
      </c>
      <c r="E5" s="21"/>
      <c r="F5" s="21"/>
      <c r="G5" s="21"/>
      <c r="H5" s="19">
        <f>+GDP!B3</f>
        <v>758.44500000000005</v>
      </c>
      <c r="I5" s="37">
        <f>+B5/H5</f>
        <v>0.41606972160143446</v>
      </c>
      <c r="J5" s="36"/>
    </row>
    <row r="6" spans="1:16" x14ac:dyDescent="0.25">
      <c r="A6" s="36">
        <v>1994</v>
      </c>
      <c r="B6" s="21">
        <f>+'Bof E Stats'!L29/1000</f>
        <v>334.27499999999998</v>
      </c>
      <c r="C6" s="21">
        <f>+'Bof E Stats'!N29/1000</f>
        <v>10.71</v>
      </c>
      <c r="D6" s="21">
        <f>+'Bof E Stats'!P29/1000</f>
        <v>33.323</v>
      </c>
      <c r="E6" s="21"/>
      <c r="F6" s="21"/>
      <c r="G6" s="21"/>
      <c r="H6" s="19">
        <f>+GDP!B4</f>
        <v>797.08799999999997</v>
      </c>
      <c r="J6" s="36"/>
    </row>
    <row r="7" spans="1:16" x14ac:dyDescent="0.25">
      <c r="A7" s="36">
        <v>1995</v>
      </c>
      <c r="B7" s="21">
        <f>+'Bof E Stats'!L41/1000</f>
        <v>351.98599999999999</v>
      </c>
      <c r="C7" s="21">
        <f>+'Bof E Stats'!N41/1000</f>
        <v>12.577999999999999</v>
      </c>
      <c r="D7" s="21">
        <f>+'Bof E Stats'!P41/1000</f>
        <v>36.801000000000002</v>
      </c>
      <c r="E7" s="21"/>
      <c r="F7" s="21"/>
      <c r="G7" s="21"/>
      <c r="H7" s="19">
        <f>+GDP!B5</f>
        <v>836.64599999999996</v>
      </c>
      <c r="J7" s="36"/>
    </row>
    <row r="8" spans="1:16" x14ac:dyDescent="0.25">
      <c r="A8" s="36">
        <v>1996</v>
      </c>
      <c r="B8" s="21">
        <f>+'Bof E Stats'!L53/1000</f>
        <v>368.06599999999997</v>
      </c>
      <c r="C8" s="21">
        <f>+'Bof E Stats'!N53/1000</f>
        <v>14.488</v>
      </c>
      <c r="D8" s="21">
        <f>+'Bof E Stats'!P53/1000</f>
        <v>40.808</v>
      </c>
      <c r="E8" s="21"/>
      <c r="F8" s="21"/>
      <c r="G8" s="21"/>
      <c r="H8" s="19">
        <f>+GDP!B6</f>
        <v>892.9</v>
      </c>
      <c r="J8" s="36"/>
    </row>
    <row r="9" spans="1:16" ht="45" x14ac:dyDescent="0.25">
      <c r="A9" s="36">
        <v>1997</v>
      </c>
      <c r="B9" s="21">
        <f>+'Bof E Stats'!L65/1000</f>
        <v>389.77600000000001</v>
      </c>
      <c r="C9" s="21">
        <f>+'Bof E Stats'!N65/1000</f>
        <v>17.321999999999999</v>
      </c>
      <c r="D9" s="21">
        <f>+'Bof E Stats'!P65/1000</f>
        <v>46.128</v>
      </c>
      <c r="E9" s="21"/>
      <c r="F9" s="21"/>
      <c r="G9" s="21"/>
      <c r="H9" s="19">
        <f>+GDP!B7</f>
        <v>938.85500000000002</v>
      </c>
      <c r="J9" s="20" t="s">
        <v>61</v>
      </c>
      <c r="K9" s="20" t="s">
        <v>442</v>
      </c>
      <c r="L9" s="20" t="s">
        <v>441</v>
      </c>
    </row>
    <row r="10" spans="1:16" x14ac:dyDescent="0.25">
      <c r="A10" s="36">
        <v>1998</v>
      </c>
      <c r="B10" s="21">
        <f>+'Bof E Stats'!L77/1000</f>
        <v>409.09699999999998</v>
      </c>
      <c r="C10" s="21">
        <f>+'Bof E Stats'!N77/1000</f>
        <v>21.617999999999999</v>
      </c>
      <c r="D10" s="21">
        <f>+'Bof E Stats'!P77/1000</f>
        <v>50.954000000000001</v>
      </c>
      <c r="E10" s="21">
        <f>+'Bof E Stats'!R77/1000</f>
        <v>26.684000000000001</v>
      </c>
      <c r="F10" s="21">
        <f>+'Bof E Stats'!J77/1000</f>
        <v>188.958</v>
      </c>
      <c r="G10" s="21">
        <f>+'Bof E Stats'!D77/1000</f>
        <v>179.14099999999999</v>
      </c>
      <c r="H10" s="19">
        <f>+GDP!B8</f>
        <v>980.30799999999999</v>
      </c>
      <c r="J10" s="36">
        <v>1998</v>
      </c>
      <c r="K10" s="117">
        <f>+((B10+C10+D10)/(E10+F10))*100</f>
        <v>223.36511440257465</v>
      </c>
      <c r="L10" s="117">
        <f>+(G10/(E10+F10))*100</f>
        <v>83.073334508119927</v>
      </c>
    </row>
    <row r="11" spans="1:16" x14ac:dyDescent="0.25">
      <c r="A11" s="36">
        <v>1999</v>
      </c>
      <c r="B11" s="21">
        <f>+'Bof E Stats'!L89/1000</f>
        <v>435.80399999999997</v>
      </c>
      <c r="C11" s="21">
        <f>+'Bof E Stats'!N89/1000</f>
        <v>26.384</v>
      </c>
      <c r="D11" s="21">
        <f>+'Bof E Stats'!P89/1000</f>
        <v>55.276000000000003</v>
      </c>
      <c r="E11" s="21">
        <f>+'Bof E Stats'!R89/1000</f>
        <v>28.114999999999998</v>
      </c>
      <c r="F11" s="21">
        <f>+'Bof E Stats'!J89/1000</f>
        <v>195.357</v>
      </c>
      <c r="G11" s="21">
        <f>+'Bof E Stats'!D89/1000</f>
        <v>200.87700000000001</v>
      </c>
      <c r="H11" s="19">
        <f>+GDP!B9</f>
        <v>1021.205</v>
      </c>
      <c r="J11" s="36">
        <v>1999</v>
      </c>
      <c r="K11" s="117">
        <f t="shared" ref="K11:K29" si="0">+((B11+C11+D11)/(E11+F11))*100</f>
        <v>231.55652609722915</v>
      </c>
      <c r="L11" s="117">
        <f t="shared" ref="L11:L29" si="1">+(G11/(E11+F11))*100</f>
        <v>89.889113624973149</v>
      </c>
    </row>
    <row r="12" spans="1:16" x14ac:dyDescent="0.25">
      <c r="A12" s="36">
        <v>2000</v>
      </c>
      <c r="B12" s="21">
        <f>+'Bof E Stats'!L101/1000</f>
        <v>472.05399999999997</v>
      </c>
      <c r="C12" s="21">
        <f>+'Bof E Stats'!N101/1000</f>
        <v>31.66</v>
      </c>
      <c r="D12" s="21">
        <f>+'Bof E Stats'!P101/1000</f>
        <v>63.137999999999998</v>
      </c>
      <c r="E12" s="21">
        <f>+'Bof E Stats'!R101/1000</f>
        <v>31.72</v>
      </c>
      <c r="F12" s="21">
        <f>+'Bof E Stats'!J101/1000</f>
        <v>218.904</v>
      </c>
      <c r="G12" s="21">
        <f>+'Bof E Stats'!D101/1000</f>
        <v>229.898</v>
      </c>
      <c r="H12" s="19">
        <f>+GDP!B10</f>
        <v>1080.8630000000001</v>
      </c>
      <c r="J12" s="36">
        <v>2000</v>
      </c>
      <c r="K12" s="117">
        <f t="shared" si="0"/>
        <v>226.17626404494379</v>
      </c>
      <c r="L12" s="117">
        <f t="shared" si="1"/>
        <v>91.730241317671087</v>
      </c>
    </row>
    <row r="13" spans="1:16" x14ac:dyDescent="0.25">
      <c r="A13" s="36">
        <v>2001</v>
      </c>
      <c r="B13" s="21">
        <f>+'Bof E Stats'!L113/1000</f>
        <v>516.70299999999997</v>
      </c>
      <c r="C13" s="21">
        <f>+'Bof E Stats'!N113/1000</f>
        <v>36.762999999999998</v>
      </c>
      <c r="D13" s="21">
        <f>+'Bof E Stats'!P113/1000</f>
        <v>71.313999999999993</v>
      </c>
      <c r="E13" s="21">
        <f>+'Bof E Stats'!R113/1000</f>
        <v>35.935000000000002</v>
      </c>
      <c r="F13" s="21">
        <f>+'Bof E Stats'!J113/1000</f>
        <v>240.928</v>
      </c>
      <c r="G13" s="21">
        <f>+'Bof E Stats'!D113/1000</f>
        <v>259.79599999999999</v>
      </c>
      <c r="H13" s="19">
        <f>+GDP!B11</f>
        <v>1120.575</v>
      </c>
      <c r="J13" s="36">
        <v>2001</v>
      </c>
      <c r="K13" s="117">
        <f t="shared" si="0"/>
        <v>225.66395654168306</v>
      </c>
      <c r="L13" s="117">
        <f t="shared" si="1"/>
        <v>93.835579329849068</v>
      </c>
    </row>
    <row r="14" spans="1:16" x14ac:dyDescent="0.25">
      <c r="A14" s="36">
        <v>2002</v>
      </c>
      <c r="B14" s="21">
        <f>+'Bof E Stats'!L125/1000</f>
        <v>574.08799999999997</v>
      </c>
      <c r="C14" s="21">
        <f>+'Bof E Stats'!N125/1000</f>
        <v>40.706000000000003</v>
      </c>
      <c r="D14" s="21">
        <f>+'Bof E Stats'!P125/1000</f>
        <v>80.896000000000001</v>
      </c>
      <c r="E14" s="21">
        <f>+'Bof E Stats'!R125/1000</f>
        <v>39.692999999999998</v>
      </c>
      <c r="F14" s="21">
        <f>+'Bof E Stats'!J125/1000</f>
        <v>246.249</v>
      </c>
      <c r="G14" s="21">
        <f>+'Bof E Stats'!D125/1000</f>
        <v>265.09100000000001</v>
      </c>
      <c r="H14" s="19">
        <f>+GDP!B12</f>
        <v>1172.652</v>
      </c>
      <c r="J14" s="36">
        <v>2002</v>
      </c>
      <c r="K14" s="117">
        <f t="shared" si="0"/>
        <v>243.29759181931996</v>
      </c>
      <c r="L14" s="117">
        <f t="shared" si="1"/>
        <v>92.707961754481687</v>
      </c>
    </row>
    <row r="15" spans="1:16" x14ac:dyDescent="0.25">
      <c r="A15" s="36">
        <v>2003</v>
      </c>
      <c r="B15" s="21">
        <f>+'Bof E Stats'!L137/1000</f>
        <v>648.90599999999995</v>
      </c>
      <c r="C15" s="21">
        <f>+'Bof E Stats'!N137/1000</f>
        <v>43.902999999999999</v>
      </c>
      <c r="D15" s="21">
        <f>+'Bof E Stats'!P137/1000</f>
        <v>83.644999999999996</v>
      </c>
      <c r="E15" s="21">
        <f>+'Bof E Stats'!R137/1000</f>
        <v>44.338999999999999</v>
      </c>
      <c r="F15" s="21">
        <f>+'Bof E Stats'!J137/1000</f>
        <v>271.25099999999998</v>
      </c>
      <c r="G15" s="21">
        <f>+'Bof E Stats'!D137/1000</f>
        <v>278.834</v>
      </c>
      <c r="H15" s="19">
        <f>+GDP!B13</f>
        <v>1242.4490000000001</v>
      </c>
      <c r="J15" s="36">
        <v>2003</v>
      </c>
      <c r="K15" s="117">
        <f t="shared" si="0"/>
        <v>246.03251053582179</v>
      </c>
      <c r="L15" s="117">
        <f t="shared" si="1"/>
        <v>88.353243131911668</v>
      </c>
    </row>
    <row r="16" spans="1:16" x14ac:dyDescent="0.25">
      <c r="A16" s="36">
        <v>2004</v>
      </c>
      <c r="B16" s="21">
        <f>+'Bof E Stats'!L149/1000</f>
        <v>736.53499999999997</v>
      </c>
      <c r="C16" s="21">
        <f>+'Bof E Stats'!N149/1000</f>
        <v>49.798999999999999</v>
      </c>
      <c r="D16" s="21">
        <f>+'Bof E Stats'!P149/1000</f>
        <v>90.516000000000005</v>
      </c>
      <c r="E16" s="21">
        <f>+'Bof E Stats'!R149/1000</f>
        <v>49.052</v>
      </c>
      <c r="F16" s="21">
        <f>+'Bof E Stats'!J149/1000</f>
        <v>282.31099999999998</v>
      </c>
      <c r="G16" s="21">
        <f>+'Bof E Stats'!D149/1000</f>
        <v>317.82</v>
      </c>
      <c r="H16" s="19">
        <f>+GDP!B14</f>
        <v>1304.874</v>
      </c>
      <c r="J16" s="36">
        <v>2004</v>
      </c>
      <c r="K16" s="117">
        <f t="shared" si="0"/>
        <v>264.61916387768099</v>
      </c>
      <c r="L16" s="117">
        <f t="shared" si="1"/>
        <v>95.912941396595272</v>
      </c>
    </row>
    <row r="17" spans="1:12" x14ac:dyDescent="0.25">
      <c r="A17" s="36">
        <v>2005</v>
      </c>
      <c r="B17" s="21">
        <f>+'Bof E Stats'!L161/1000</f>
        <v>798.95500000000004</v>
      </c>
      <c r="C17" s="21">
        <f>+'Bof E Stats'!N161/1000</f>
        <v>55.161999999999999</v>
      </c>
      <c r="D17" s="21">
        <f>+'Bof E Stats'!P161/1000</f>
        <v>97.619</v>
      </c>
      <c r="E17" s="21">
        <f>+'Bof E Stats'!R161/1000</f>
        <v>56.56</v>
      </c>
      <c r="F17" s="21">
        <f>+'Bof E Stats'!J161/1000</f>
        <v>320.13200000000001</v>
      </c>
      <c r="G17" s="21">
        <f>+'Bof E Stats'!D161/1000</f>
        <v>373.34199999999998</v>
      </c>
      <c r="H17" s="19">
        <f>+GDP!B15</f>
        <v>1379.4570000000001</v>
      </c>
      <c r="J17" s="36">
        <v>2005</v>
      </c>
      <c r="K17" s="117">
        <f t="shared" si="0"/>
        <v>252.65628152442846</v>
      </c>
      <c r="L17" s="117">
        <f t="shared" si="1"/>
        <v>99.110679281747423</v>
      </c>
    </row>
    <row r="18" spans="1:12" x14ac:dyDescent="0.25">
      <c r="A18" s="36">
        <v>2006</v>
      </c>
      <c r="B18" s="21">
        <f>+'Bof E Stats'!L173/1000</f>
        <v>879.42</v>
      </c>
      <c r="C18" s="21">
        <f>+'Bof E Stats'!N173/1000</f>
        <v>54.545000000000002</v>
      </c>
      <c r="D18" s="21">
        <f>+'Bof E Stats'!P173/1000</f>
        <v>100.65300000000001</v>
      </c>
      <c r="E18" s="21">
        <f>+'Bof E Stats'!R173/1000</f>
        <v>37.898000000000003</v>
      </c>
      <c r="F18" s="21">
        <f>+'Bof E Stats'!J173/1000</f>
        <v>393.43799999999999</v>
      </c>
      <c r="G18" s="21">
        <f>+'Bof E Stats'!D173/1000</f>
        <v>485.63900000000001</v>
      </c>
      <c r="H18" s="19">
        <f>+GDP!B16</f>
        <v>1455.644</v>
      </c>
      <c r="J18" s="36">
        <v>2006</v>
      </c>
      <c r="K18" s="117">
        <f t="shared" si="0"/>
        <v>239.86358662388483</v>
      </c>
      <c r="L18" s="117">
        <f t="shared" si="1"/>
        <v>112.58948940037466</v>
      </c>
    </row>
    <row r="19" spans="1:12" x14ac:dyDescent="0.25">
      <c r="A19" s="36">
        <v>2007</v>
      </c>
      <c r="B19" s="21">
        <f>+'Bof E Stats'!L185/1000</f>
        <v>973.62300000000005</v>
      </c>
      <c r="C19" s="21">
        <f>+'Bof E Stats'!N185/1000</f>
        <v>52.701000000000001</v>
      </c>
      <c r="D19" s="21">
        <f>+'Bof E Stats'!P185/1000</f>
        <v>100.506</v>
      </c>
      <c r="E19" s="21">
        <f>+'Bof E Stats'!R185/1000</f>
        <v>44.011000000000003</v>
      </c>
      <c r="F19" s="21">
        <f>+'Bof E Stats'!J185/1000</f>
        <v>459.67</v>
      </c>
      <c r="G19" s="21">
        <f>+'Bof E Stats'!D185/1000</f>
        <v>571.50300000000004</v>
      </c>
      <c r="H19" s="19">
        <f>+GDP!B17</f>
        <v>1530.89</v>
      </c>
      <c r="J19" s="36">
        <v>2007</v>
      </c>
      <c r="K19" s="117">
        <f t="shared" si="0"/>
        <v>223.71898086288743</v>
      </c>
      <c r="L19" s="117">
        <f t="shared" si="1"/>
        <v>113.46526869189032</v>
      </c>
    </row>
    <row r="20" spans="1:12" x14ac:dyDescent="0.25">
      <c r="A20" s="36">
        <v>2008</v>
      </c>
      <c r="B20" s="21">
        <f>+'Bof E Stats'!L197/1000</f>
        <v>1061.9860000000001</v>
      </c>
      <c r="C20" s="21">
        <f>+'Bof E Stats'!N197/1000</f>
        <v>54.944000000000003</v>
      </c>
      <c r="D20" s="21">
        <f>+'Bof E Stats'!P197/1000</f>
        <v>100.666</v>
      </c>
      <c r="E20" s="21">
        <f>+'Bof E Stats'!R197/1000</f>
        <v>47.834000000000003</v>
      </c>
      <c r="F20" s="21">
        <f>+'Bof E Stats'!J197/1000</f>
        <v>514.827</v>
      </c>
      <c r="G20" s="21">
        <f>+'Bof E Stats'!D197/1000</f>
        <v>730.36500000000001</v>
      </c>
      <c r="H20" s="19">
        <f>+GDP!B18</f>
        <v>1564.252</v>
      </c>
      <c r="J20" s="36">
        <v>2008</v>
      </c>
      <c r="K20" s="117">
        <f t="shared" si="0"/>
        <v>216.39957274451223</v>
      </c>
      <c r="L20" s="117">
        <f t="shared" si="1"/>
        <v>129.80551344415196</v>
      </c>
    </row>
    <row r="21" spans="1:12" x14ac:dyDescent="0.25">
      <c r="A21" s="36">
        <v>2009</v>
      </c>
      <c r="B21" s="21">
        <f>+'Bof E Stats'!L209/1000</f>
        <v>1095.9059999999999</v>
      </c>
      <c r="C21" s="21">
        <f>+'Bof E Stats'!N209/1000</f>
        <v>54.731999999999999</v>
      </c>
      <c r="D21" s="21">
        <f>+'Bof E Stats'!P209/1000</f>
        <v>93.677999999999997</v>
      </c>
      <c r="E21" s="21">
        <f>+'Bof E Stats'!R209/1000</f>
        <v>49.107999999999997</v>
      </c>
      <c r="F21" s="21">
        <f>+'Bof E Stats'!J209/1000</f>
        <v>503.93099999999998</v>
      </c>
      <c r="G21" s="21">
        <f>+'Bof E Stats'!D209/1000</f>
        <v>885.851</v>
      </c>
      <c r="H21" s="19">
        <f>+GDP!B19</f>
        <v>1519.4590000000001</v>
      </c>
      <c r="J21" s="36">
        <v>2009</v>
      </c>
      <c r="K21" s="117">
        <f t="shared" si="0"/>
        <v>224.99606718513522</v>
      </c>
      <c r="L21" s="117">
        <f t="shared" si="1"/>
        <v>160.17875773679614</v>
      </c>
    </row>
    <row r="22" spans="1:12" x14ac:dyDescent="0.25">
      <c r="A22" s="36">
        <v>2010</v>
      </c>
      <c r="B22" s="21">
        <f>+'Bof E Stats'!L221/1000</f>
        <v>1028.127</v>
      </c>
      <c r="C22" s="21">
        <f>+'Bof E Stats'!N221/1000</f>
        <v>56.523000000000003</v>
      </c>
      <c r="D22" s="21">
        <f>+'Bof E Stats'!P221/1000</f>
        <v>77.349999999999994</v>
      </c>
      <c r="E22" s="21">
        <f>+'Bof E Stats'!R221/1000</f>
        <v>46.704000000000001</v>
      </c>
      <c r="F22" s="21">
        <f>+'Bof E Stats'!J221/1000</f>
        <v>475.54199999999997</v>
      </c>
      <c r="G22" s="21">
        <f>+'Bof E Stats'!D221/1000</f>
        <v>888.03899999999999</v>
      </c>
      <c r="H22" s="19">
        <f>+GDP!B20</f>
        <v>1572.4390000000001</v>
      </c>
      <c r="J22" s="36">
        <v>2010</v>
      </c>
      <c r="K22" s="117">
        <f t="shared" si="0"/>
        <v>222.50050742370448</v>
      </c>
      <c r="L22" s="117">
        <f t="shared" si="1"/>
        <v>170.04227892602336</v>
      </c>
    </row>
    <row r="23" spans="1:12" x14ac:dyDescent="0.25">
      <c r="A23" s="36">
        <v>2011</v>
      </c>
      <c r="B23" s="21">
        <f>+'Bof E Stats'!L233/1000</f>
        <v>1010.178</v>
      </c>
      <c r="C23" s="21">
        <f>+'Bof E Stats'!N233/1000</f>
        <v>51.878</v>
      </c>
      <c r="D23" s="21">
        <f>+'Bof E Stats'!P233/1000</f>
        <v>69.903000000000006</v>
      </c>
      <c r="E23" s="21">
        <f>+'Bof E Stats'!R233/1000</f>
        <v>43.807000000000002</v>
      </c>
      <c r="F23" s="21">
        <f>+'Bof E Stats'!J233/1000</f>
        <v>440.38200000000001</v>
      </c>
      <c r="G23" s="21">
        <f>+'Bof E Stats'!D233/1000</f>
        <v>820.38199999999995</v>
      </c>
      <c r="H23" s="19">
        <f>+GDP!B21</f>
        <v>1628.2739999999999</v>
      </c>
      <c r="J23" s="36">
        <v>2011</v>
      </c>
      <c r="K23" s="117">
        <f t="shared" si="0"/>
        <v>233.78453455159041</v>
      </c>
      <c r="L23" s="117">
        <f t="shared" si="1"/>
        <v>169.43424984871609</v>
      </c>
    </row>
    <row r="24" spans="1:12" x14ac:dyDescent="0.25">
      <c r="A24" s="36">
        <v>2012</v>
      </c>
      <c r="B24" s="21">
        <f>+'Bof E Stats'!L245/1000</f>
        <v>1030.2660000000001</v>
      </c>
      <c r="C24" s="21">
        <f>+'Bof E Stats'!N245/1000</f>
        <v>50.26</v>
      </c>
      <c r="D24" s="21">
        <f>+'Bof E Stats'!P245/1000</f>
        <v>62.643999999999998</v>
      </c>
      <c r="E24" s="21">
        <f>+'Bof E Stats'!R245/1000</f>
        <v>37.773000000000003</v>
      </c>
      <c r="F24" s="21">
        <f>+'Bof E Stats'!J245/1000</f>
        <v>422.01799999999997</v>
      </c>
      <c r="G24" s="21">
        <f>+'Bof E Stats'!D245/1000</f>
        <v>690.33</v>
      </c>
      <c r="H24" s="19">
        <f>+GDP!B22</f>
        <v>1675.0440000000001</v>
      </c>
      <c r="J24" s="36">
        <v>2012</v>
      </c>
      <c r="K24" s="117">
        <f t="shared" si="0"/>
        <v>248.62818106487515</v>
      </c>
      <c r="L24" s="117">
        <f t="shared" si="1"/>
        <v>150.13995489254901</v>
      </c>
    </row>
    <row r="25" spans="1:12" x14ac:dyDescent="0.25">
      <c r="A25" s="36">
        <v>2013</v>
      </c>
      <c r="B25" s="21">
        <f>+'Bof E Stats'!L257/1000</f>
        <v>1038.4369999999999</v>
      </c>
      <c r="C25" s="21">
        <f>+'Bof E Stats'!N257/1000</f>
        <v>43.98</v>
      </c>
      <c r="D25" s="21">
        <f>+'Bof E Stats'!P257/1000</f>
        <v>61.558999999999997</v>
      </c>
      <c r="E25" s="21">
        <f>+'Bof E Stats'!R257/1000</f>
        <v>35.25</v>
      </c>
      <c r="F25" s="21">
        <f>+'Bof E Stats'!J257/1000</f>
        <v>393.91699999999997</v>
      </c>
      <c r="G25" s="21">
        <f>+'Bof E Stats'!D257/1000</f>
        <v>678.45699999999999</v>
      </c>
      <c r="H25" s="19">
        <f>+GDP!B23</f>
        <v>1739.5630000000001</v>
      </c>
      <c r="J25" s="36">
        <v>2013</v>
      </c>
      <c r="K25" s="117">
        <f t="shared" si="0"/>
        <v>266.55730752830482</v>
      </c>
      <c r="L25" s="117">
        <f t="shared" si="1"/>
        <v>158.08694517518822</v>
      </c>
    </row>
    <row r="26" spans="1:12" x14ac:dyDescent="0.25">
      <c r="A26" s="36">
        <v>2014</v>
      </c>
      <c r="B26" s="21">
        <f>+'Bof E Stats'!L269/1000</f>
        <v>1063.1189999999999</v>
      </c>
      <c r="C26" s="21">
        <f>+'Bof E Stats'!N269/1000</f>
        <v>45.323999999999998</v>
      </c>
      <c r="D26" s="21">
        <f>+'Bof E Stats'!P269/1000</f>
        <v>63.04</v>
      </c>
      <c r="E26" s="21">
        <f>+'Bof E Stats'!R269/1000</f>
        <v>32.715000000000003</v>
      </c>
      <c r="F26" s="21">
        <f>+'Bof E Stats'!J269/1000</f>
        <v>384.76600000000002</v>
      </c>
      <c r="G26" s="21">
        <f>+'Bof E Stats'!D269/1000</f>
        <v>588.29999999999995</v>
      </c>
      <c r="H26" s="19">
        <f>+GDP!B24</f>
        <v>1844.2950000000001</v>
      </c>
      <c r="J26" s="36">
        <v>2014</v>
      </c>
      <c r="K26" s="117">
        <f t="shared" si="0"/>
        <v>280.60750070063068</v>
      </c>
      <c r="L26" s="117">
        <f t="shared" si="1"/>
        <v>140.91659261140026</v>
      </c>
    </row>
    <row r="27" spans="1:12" x14ac:dyDescent="0.25">
      <c r="A27" s="36">
        <v>2015</v>
      </c>
      <c r="B27" s="21">
        <f>+'Bof E Stats'!L281/1000</f>
        <v>1086.6790000000001</v>
      </c>
      <c r="C27" s="21">
        <f>+'Bof E Stats'!N281/1000</f>
        <v>50.106000000000002</v>
      </c>
      <c r="D27" s="21">
        <f>+'Bof E Stats'!P281/1000</f>
        <v>66.757999999999996</v>
      </c>
      <c r="E27" s="21">
        <f>+'Bof E Stats'!R281/1000</f>
        <v>31.314</v>
      </c>
      <c r="F27" s="21">
        <f>+'Bof E Stats'!J281/1000</f>
        <v>369.39400000000001</v>
      </c>
      <c r="G27" s="21">
        <f>+'Bof E Stats'!D281/1000</f>
        <v>543.87599999999998</v>
      </c>
      <c r="H27" s="19">
        <f>+GDP!B25</f>
        <v>1895.8389999999999</v>
      </c>
      <c r="J27" s="36">
        <v>2015</v>
      </c>
      <c r="K27" s="117">
        <f t="shared" si="0"/>
        <v>300.35412320193257</v>
      </c>
      <c r="L27" s="117">
        <f t="shared" si="1"/>
        <v>135.72876009463249</v>
      </c>
    </row>
    <row r="28" spans="1:12" x14ac:dyDescent="0.25">
      <c r="A28" s="36">
        <v>2016</v>
      </c>
      <c r="B28" s="21">
        <f>+'Bof E Stats'!L293/1000</f>
        <v>1137.105</v>
      </c>
      <c r="C28" s="21">
        <f>+'Bof E Stats'!N293/1000</f>
        <v>51.814999999999998</v>
      </c>
      <c r="D28" s="21">
        <f>+'Bof E Stats'!P293/1000</f>
        <v>72.747</v>
      </c>
      <c r="E28" s="21">
        <f>+'Bof E Stats'!R293/1000</f>
        <v>30.652999999999999</v>
      </c>
      <c r="F28" s="21">
        <f>+'Bof E Stats'!J293/1000</f>
        <v>371.58199999999999</v>
      </c>
      <c r="G28" s="21">
        <f>+'Bof E Stats'!D293/1000</f>
        <v>562.48500000000001</v>
      </c>
      <c r="H28" s="19">
        <f>+GDP!B26</f>
        <v>1969.5239999999999</v>
      </c>
      <c r="I28" s="37">
        <f>+B28/H28</f>
        <v>0.57735016176497478</v>
      </c>
      <c r="J28" s="36">
        <v>2016</v>
      </c>
      <c r="K28" s="117">
        <f t="shared" si="0"/>
        <v>313.66415155319658</v>
      </c>
      <c r="L28" s="117">
        <f t="shared" si="1"/>
        <v>139.83989458898404</v>
      </c>
    </row>
    <row r="29" spans="1:12" x14ac:dyDescent="0.25">
      <c r="A29" s="36">
        <v>2017</v>
      </c>
      <c r="B29" s="21">
        <f>+'Bof E Stats'!L305/1000</f>
        <v>1178.4749999999999</v>
      </c>
      <c r="C29" s="21">
        <f>+'Bof E Stats'!N305/1000</f>
        <v>53.7</v>
      </c>
      <c r="D29" s="21">
        <f>+'Bof E Stats'!P305/1000</f>
        <v>77.328999999999994</v>
      </c>
      <c r="E29" s="21">
        <f>+'Bof E Stats'!R305/1000</f>
        <v>29.361000000000001</v>
      </c>
      <c r="F29" s="21">
        <f>+'Bof E Stats'!J305/1000</f>
        <v>396.26</v>
      </c>
      <c r="G29" s="21">
        <f>+'Bof E Stats'!D305/1000</f>
        <v>635.07399999999996</v>
      </c>
      <c r="H29" s="19">
        <f>+H28*1.01</f>
        <v>1989.2192399999999</v>
      </c>
      <c r="I29" s="37">
        <f>+B29/H29</f>
        <v>0.59243092782472784</v>
      </c>
      <c r="J29" s="36">
        <v>2017</v>
      </c>
      <c r="K29" s="117">
        <f t="shared" si="0"/>
        <v>307.66902948867653</v>
      </c>
      <c r="L29" s="117">
        <f t="shared" si="1"/>
        <v>149.21115264519372</v>
      </c>
    </row>
    <row r="30" spans="1:12" x14ac:dyDescent="0.25">
      <c r="A30" s="36">
        <v>2018</v>
      </c>
      <c r="B30" s="21">
        <f>+'Bof E Stats'!L316/1000</f>
        <v>1220.527</v>
      </c>
      <c r="C30" s="21">
        <f>+'Bof E Stats'!N316/1000</f>
        <v>55.313000000000002</v>
      </c>
      <c r="D30" s="21">
        <f>+'Bof E Stats'!P316/1000</f>
        <v>78.284000000000006</v>
      </c>
      <c r="E30" s="21">
        <f>+'Bof E Stats'!R316/1000</f>
        <v>28.344000000000001</v>
      </c>
      <c r="F30" s="21">
        <f>+'Bof E Stats'!J316/1000</f>
        <v>397.25299999999999</v>
      </c>
      <c r="G30" s="21">
        <f>+'Bof E Stats'!D316/1000</f>
        <v>618.01499999999999</v>
      </c>
      <c r="H30" s="19">
        <f>+H29*1.01</f>
        <v>2009.1114324</v>
      </c>
      <c r="J30" s="36">
        <v>2018</v>
      </c>
      <c r="K30" s="117">
        <f t="shared" ref="K30" si="2">+((B30+C30+D30)/(E30+F30))*100</f>
        <v>318.17047582572252</v>
      </c>
      <c r="L30" s="117">
        <f t="shared" ref="L30" si="3">+(G30/(E30+F30))*100</f>
        <v>145.21131492938156</v>
      </c>
    </row>
  </sheetData>
  <mergeCells count="2">
    <mergeCell ref="B3:D3"/>
    <mergeCell ref="B2:E2"/>
  </mergeCells>
  <pageMargins left="0.7" right="0.7" top="0.75" bottom="0.75" header="0.3" footer="0.3"/>
  <pageSetup paperSize="0" orientation="portrait" horizontalDpi="0" verticalDpi="0" copie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337"/>
  <sheetViews>
    <sheetView topLeftCell="B7" workbookViewId="0">
      <pane ySplit="8" topLeftCell="A15" activePane="bottomLeft" state="frozen"/>
      <selection activeCell="A7" sqref="A7"/>
      <selection pane="bottomLeft" activeCell="T321" sqref="T321"/>
    </sheetView>
  </sheetViews>
  <sheetFormatPr defaultRowHeight="15" x14ac:dyDescent="0.25"/>
  <cols>
    <col min="2" max="2" width="12" customWidth="1"/>
    <col min="4" max="4" width="10.140625" bestFit="1" customWidth="1"/>
    <col min="12" max="12" width="12.5703125" customWidth="1"/>
    <col min="18" max="18" width="11.85546875" customWidth="1"/>
    <col min="20" max="20" width="14.7109375" customWidth="1"/>
    <col min="22" max="22" width="10.140625" bestFit="1" customWidth="1"/>
  </cols>
  <sheetData>
    <row r="1" spans="1:21" ht="15.75" x14ac:dyDescent="0.25">
      <c r="A1" s="198" t="s">
        <v>0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25">
      <c r="A2" s="2" t="s">
        <v>1</v>
      </c>
      <c r="B2" s="3"/>
      <c r="C2" s="4" t="s">
        <v>2</v>
      </c>
      <c r="D2" s="3"/>
      <c r="E2" s="4"/>
      <c r="F2" s="3"/>
      <c r="G2" s="4"/>
      <c r="H2" s="3"/>
      <c r="I2" s="4"/>
      <c r="J2" s="3"/>
      <c r="K2" s="5"/>
      <c r="L2" s="3"/>
      <c r="M2" s="3"/>
      <c r="N2" s="3"/>
      <c r="O2" s="3"/>
      <c r="P2" s="3"/>
      <c r="Q2" s="3"/>
      <c r="R2" s="3"/>
      <c r="S2" s="3"/>
      <c r="T2" s="3"/>
      <c r="U2" s="5"/>
    </row>
    <row r="3" spans="1:21" x14ac:dyDescent="0.25">
      <c r="A3" s="6"/>
      <c r="B3" s="7"/>
      <c r="C3" s="7"/>
      <c r="D3" s="7"/>
      <c r="E3" s="7"/>
      <c r="F3" s="6"/>
      <c r="G3" s="7"/>
      <c r="H3" s="6"/>
      <c r="I3" s="7"/>
      <c r="J3" s="6"/>
      <c r="K3" s="8"/>
      <c r="L3" s="6"/>
      <c r="M3" s="6"/>
      <c r="N3" s="6"/>
      <c r="O3" s="6"/>
      <c r="P3" s="6"/>
      <c r="Q3" s="6"/>
      <c r="R3" s="6"/>
      <c r="S3" s="6"/>
      <c r="T3" s="6"/>
      <c r="U3" s="8"/>
    </row>
    <row r="4" spans="1:21" x14ac:dyDescent="0.25">
      <c r="A4" s="8" t="s">
        <v>3</v>
      </c>
      <c r="B4" s="6"/>
      <c r="C4" s="8"/>
      <c r="D4" s="9"/>
      <c r="E4" s="9"/>
      <c r="F4" s="10"/>
      <c r="G4" s="9"/>
      <c r="H4" s="10"/>
      <c r="I4" s="9"/>
      <c r="J4" s="10"/>
      <c r="K4" s="8"/>
      <c r="L4" s="10"/>
      <c r="M4" s="6"/>
      <c r="N4" s="10"/>
      <c r="O4" s="6"/>
      <c r="P4" s="10"/>
      <c r="Q4" s="6"/>
      <c r="R4" s="10"/>
      <c r="S4" s="6"/>
      <c r="T4" s="10"/>
      <c r="U4" s="8"/>
    </row>
    <row r="5" spans="1:21" x14ac:dyDescent="0.25">
      <c r="A5" s="8"/>
      <c r="B5" s="6"/>
      <c r="C5" s="8"/>
      <c r="D5" s="9"/>
      <c r="E5" s="9"/>
      <c r="F5" s="10"/>
      <c r="G5" s="9"/>
      <c r="H5" s="10"/>
      <c r="I5" s="9"/>
      <c r="J5" s="10"/>
      <c r="K5" s="8"/>
      <c r="L5" s="10"/>
      <c r="M5" s="6"/>
      <c r="N5" s="10"/>
      <c r="O5" s="6"/>
      <c r="P5" s="10"/>
      <c r="Q5" s="6"/>
      <c r="R5" s="10"/>
      <c r="S5" s="6"/>
      <c r="T5" s="10"/>
      <c r="U5" s="8"/>
    </row>
    <row r="6" spans="1:21" x14ac:dyDescent="0.25">
      <c r="A6" s="11"/>
      <c r="B6" s="7"/>
      <c r="C6" s="7"/>
      <c r="D6" s="199" t="s">
        <v>4</v>
      </c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2"/>
    </row>
    <row r="7" spans="1:21" x14ac:dyDescent="0.25">
      <c r="A7" s="11" t="s">
        <v>444</v>
      </c>
      <c r="B7" s="7"/>
      <c r="C7" s="7"/>
      <c r="D7" s="13"/>
      <c r="E7" s="10"/>
      <c r="F7" s="13"/>
      <c r="G7" s="10"/>
      <c r="H7" s="13"/>
      <c r="I7" s="10"/>
      <c r="J7" s="13"/>
      <c r="K7" s="7"/>
      <c r="L7" s="200" t="s">
        <v>5</v>
      </c>
      <c r="M7" s="200"/>
      <c r="N7" s="200"/>
      <c r="O7" s="200"/>
      <c r="P7" s="200"/>
      <c r="Q7" s="200"/>
      <c r="R7" s="200"/>
      <c r="S7" s="200"/>
      <c r="T7" s="200"/>
      <c r="U7" s="7"/>
    </row>
    <row r="8" spans="1:21" x14ac:dyDescent="0.25">
      <c r="A8" s="11" t="s">
        <v>445</v>
      </c>
      <c r="B8" s="7"/>
      <c r="C8" s="7"/>
      <c r="D8" s="13" t="s">
        <v>6</v>
      </c>
      <c r="E8" s="10"/>
      <c r="F8" s="197" t="s">
        <v>7</v>
      </c>
      <c r="G8" s="197"/>
      <c r="H8" s="197"/>
      <c r="I8" s="197"/>
      <c r="J8" s="197"/>
      <c r="K8" s="7"/>
      <c r="L8" s="201" t="s">
        <v>8</v>
      </c>
      <c r="M8" s="201"/>
      <c r="N8" s="201"/>
      <c r="O8" s="201"/>
      <c r="P8" s="201"/>
      <c r="Q8" s="201"/>
      <c r="R8" s="13" t="s">
        <v>9</v>
      </c>
      <c r="S8" s="10"/>
      <c r="T8" s="14" t="s">
        <v>10</v>
      </c>
      <c r="U8" s="7"/>
    </row>
    <row r="9" spans="1:21" x14ac:dyDescent="0.25">
      <c r="A9" s="11"/>
      <c r="B9" s="7"/>
      <c r="C9" s="7"/>
      <c r="D9" s="13" t="s">
        <v>11</v>
      </c>
      <c r="E9" s="10"/>
      <c r="F9" s="13" t="s">
        <v>12</v>
      </c>
      <c r="G9" s="10"/>
      <c r="H9" s="13" t="s">
        <v>13</v>
      </c>
      <c r="I9" s="10"/>
      <c r="J9" s="14" t="s">
        <v>10</v>
      </c>
      <c r="K9" s="7"/>
      <c r="L9" s="13" t="s">
        <v>14</v>
      </c>
      <c r="M9" s="10"/>
      <c r="N9" s="201" t="s">
        <v>15</v>
      </c>
      <c r="O9" s="201"/>
      <c r="P9" s="201"/>
      <c r="Q9" s="201"/>
      <c r="R9" s="13" t="s">
        <v>16</v>
      </c>
      <c r="S9" s="10"/>
      <c r="T9" s="14"/>
      <c r="U9" s="7"/>
    </row>
    <row r="10" spans="1:21" x14ac:dyDescent="0.25">
      <c r="A10" s="11"/>
      <c r="B10" s="7"/>
      <c r="C10" s="7"/>
      <c r="D10" s="13" t="s">
        <v>17</v>
      </c>
      <c r="E10" s="10"/>
      <c r="F10" s="13"/>
      <c r="G10" s="10"/>
      <c r="H10" s="13"/>
      <c r="I10" s="10"/>
      <c r="J10" s="13"/>
      <c r="K10" s="7"/>
      <c r="L10" s="13" t="s">
        <v>18</v>
      </c>
      <c r="M10" s="10"/>
      <c r="N10" s="13" t="s">
        <v>19</v>
      </c>
      <c r="O10" s="10"/>
      <c r="P10" s="197" t="s">
        <v>6</v>
      </c>
      <c r="Q10" s="197"/>
      <c r="R10" s="13" t="s">
        <v>20</v>
      </c>
      <c r="S10" s="10"/>
      <c r="T10" s="14"/>
      <c r="U10" s="7"/>
    </row>
    <row r="11" spans="1:21" x14ac:dyDescent="0.25">
      <c r="A11" s="11"/>
      <c r="B11" s="7"/>
      <c r="C11" s="7"/>
      <c r="D11" s="13"/>
      <c r="E11" s="10"/>
      <c r="F11" s="13"/>
      <c r="G11" s="10"/>
      <c r="H11" s="13"/>
      <c r="I11" s="10"/>
      <c r="J11" s="13"/>
      <c r="K11" s="7"/>
      <c r="L11" s="13"/>
      <c r="M11" s="10"/>
      <c r="N11" s="13"/>
      <c r="O11" s="10"/>
      <c r="P11" s="13" t="s">
        <v>21</v>
      </c>
      <c r="Q11" s="10"/>
      <c r="R11" s="13" t="s">
        <v>22</v>
      </c>
      <c r="S11" s="10"/>
      <c r="T11" s="13"/>
      <c r="U11" s="15"/>
    </row>
    <row r="12" spans="1:21" x14ac:dyDescent="0.25">
      <c r="A12" s="11"/>
      <c r="B12" s="7"/>
      <c r="C12" s="7"/>
      <c r="D12" s="13"/>
      <c r="E12" s="10"/>
      <c r="F12" s="13"/>
      <c r="G12" s="10"/>
      <c r="H12" s="13"/>
      <c r="I12" s="10"/>
      <c r="J12" s="13"/>
      <c r="K12" s="7"/>
      <c r="L12" s="13"/>
      <c r="M12" s="10"/>
      <c r="N12" s="13"/>
      <c r="O12" s="10"/>
      <c r="P12" s="13" t="s">
        <v>23</v>
      </c>
      <c r="Q12" s="10"/>
      <c r="R12" s="13"/>
      <c r="S12" s="10"/>
      <c r="T12" s="13"/>
      <c r="U12" s="15"/>
    </row>
    <row r="13" spans="1:21" x14ac:dyDescent="0.25">
      <c r="A13" s="11"/>
      <c r="B13" s="16" t="s">
        <v>443</v>
      </c>
      <c r="C13" s="15"/>
      <c r="D13" s="17" t="s">
        <v>24</v>
      </c>
      <c r="E13" s="15" t="s">
        <v>25</v>
      </c>
      <c r="F13" s="17" t="s">
        <v>26</v>
      </c>
      <c r="G13" s="15" t="s">
        <v>27</v>
      </c>
      <c r="H13" s="17" t="s">
        <v>28</v>
      </c>
      <c r="I13" s="15"/>
      <c r="J13" s="17" t="s">
        <v>29</v>
      </c>
      <c r="K13" s="15" t="s">
        <v>27</v>
      </c>
      <c r="L13" s="17" t="s">
        <v>30</v>
      </c>
      <c r="M13" s="15" t="s">
        <v>27</v>
      </c>
      <c r="N13" s="17" t="s">
        <v>31</v>
      </c>
      <c r="O13" s="15" t="s">
        <v>27</v>
      </c>
      <c r="P13" s="17" t="s">
        <v>32</v>
      </c>
      <c r="Q13" s="15" t="s">
        <v>33</v>
      </c>
      <c r="R13" s="17" t="s">
        <v>34</v>
      </c>
      <c r="S13" s="15" t="s">
        <v>27</v>
      </c>
      <c r="T13" s="17" t="s">
        <v>35</v>
      </c>
      <c r="U13" s="15" t="s">
        <v>27</v>
      </c>
    </row>
    <row r="15" spans="1:21" x14ac:dyDescent="0.25">
      <c r="B15" s="18">
        <v>34089</v>
      </c>
      <c r="L15" s="19">
        <v>312699</v>
      </c>
      <c r="M15" s="19"/>
      <c r="N15" s="19">
        <v>9780</v>
      </c>
      <c r="O15" s="19"/>
      <c r="P15" s="19">
        <v>32261</v>
      </c>
      <c r="Q15" s="19"/>
      <c r="R15" s="19"/>
      <c r="S15" s="19"/>
      <c r="T15" s="19">
        <f>+D15+F15+H15+L15+N15+P15+R15</f>
        <v>354740</v>
      </c>
      <c r="U15" s="19"/>
    </row>
    <row r="16" spans="1:21" x14ac:dyDescent="0.25">
      <c r="B16" s="18">
        <v>34120</v>
      </c>
      <c r="L16" s="19">
        <v>314251</v>
      </c>
      <c r="M16" s="19"/>
      <c r="N16" s="19">
        <v>9789</v>
      </c>
      <c r="O16" s="19"/>
      <c r="P16" s="19">
        <v>32295</v>
      </c>
      <c r="Q16" s="19"/>
      <c r="R16" s="19"/>
      <c r="S16" s="19"/>
      <c r="T16" s="19">
        <f t="shared" ref="T16:T79" si="0">+D16+F16+H16+L16+N16+P16+R16</f>
        <v>356335</v>
      </c>
      <c r="U16" s="19"/>
    </row>
    <row r="17" spans="2:21" x14ac:dyDescent="0.25">
      <c r="B17" s="18">
        <v>34150</v>
      </c>
      <c r="L17" s="19">
        <v>315566</v>
      </c>
      <c r="M17" s="19"/>
      <c r="N17" s="19">
        <v>9806</v>
      </c>
      <c r="O17" s="19"/>
      <c r="P17" s="19">
        <v>32438</v>
      </c>
      <c r="Q17" s="19"/>
      <c r="R17" s="19"/>
      <c r="S17" s="19"/>
      <c r="T17" s="19">
        <f t="shared" si="0"/>
        <v>357810</v>
      </c>
      <c r="U17" s="19"/>
    </row>
    <row r="18" spans="2:21" x14ac:dyDescent="0.25">
      <c r="B18" s="18">
        <v>34181</v>
      </c>
      <c r="L18" s="19">
        <v>317032</v>
      </c>
      <c r="M18" s="19"/>
      <c r="N18" s="19">
        <v>9895</v>
      </c>
      <c r="O18" s="19"/>
      <c r="P18" s="19">
        <v>32436</v>
      </c>
      <c r="Q18" s="19"/>
      <c r="R18" s="19"/>
      <c r="S18" s="19"/>
      <c r="T18" s="19">
        <f t="shared" si="0"/>
        <v>359363</v>
      </c>
      <c r="U18" s="19"/>
    </row>
    <row r="19" spans="2:21" x14ac:dyDescent="0.25">
      <c r="B19" s="18">
        <v>34212</v>
      </c>
      <c r="L19" s="19">
        <v>318483</v>
      </c>
      <c r="M19" s="19"/>
      <c r="N19" s="19">
        <v>9793</v>
      </c>
      <c r="O19" s="19"/>
      <c r="P19" s="19">
        <v>32451</v>
      </c>
      <c r="Q19" s="19"/>
      <c r="R19" s="19"/>
      <c r="S19" s="19"/>
      <c r="T19" s="19">
        <f t="shared" si="0"/>
        <v>360727</v>
      </c>
      <c r="U19" s="19"/>
    </row>
    <row r="20" spans="2:21" x14ac:dyDescent="0.25">
      <c r="B20" s="18">
        <v>34242</v>
      </c>
      <c r="L20" s="19">
        <v>320132</v>
      </c>
      <c r="M20" s="19"/>
      <c r="N20" s="19">
        <v>9925</v>
      </c>
      <c r="O20" s="19"/>
      <c r="P20" s="19">
        <v>32523</v>
      </c>
      <c r="Q20" s="19"/>
      <c r="R20" s="19"/>
      <c r="S20" s="19"/>
      <c r="T20" s="19">
        <f t="shared" si="0"/>
        <v>362580</v>
      </c>
      <c r="U20" s="19"/>
    </row>
    <row r="21" spans="2:21" x14ac:dyDescent="0.25">
      <c r="B21" s="18">
        <v>34273</v>
      </c>
      <c r="L21" s="19">
        <v>321750</v>
      </c>
      <c r="M21" s="19"/>
      <c r="N21" s="19">
        <v>9978</v>
      </c>
      <c r="O21" s="19"/>
      <c r="P21" s="19">
        <v>32515</v>
      </c>
      <c r="Q21" s="19"/>
      <c r="R21" s="19"/>
      <c r="S21" s="19"/>
      <c r="T21" s="19">
        <f t="shared" si="0"/>
        <v>364243</v>
      </c>
      <c r="U21" s="19"/>
    </row>
    <row r="22" spans="2:21" x14ac:dyDescent="0.25">
      <c r="B22" s="18">
        <v>34303</v>
      </c>
      <c r="L22" s="19">
        <v>323229</v>
      </c>
      <c r="M22" s="19"/>
      <c r="N22" s="19">
        <v>10062</v>
      </c>
      <c r="O22" s="19"/>
      <c r="P22" s="19">
        <v>32579</v>
      </c>
      <c r="Q22" s="19"/>
      <c r="R22" s="19"/>
      <c r="S22" s="19"/>
      <c r="T22" s="19">
        <f t="shared" si="0"/>
        <v>365870</v>
      </c>
      <c r="U22" s="19"/>
    </row>
    <row r="23" spans="2:21" x14ac:dyDescent="0.25">
      <c r="B23" s="18">
        <v>34334</v>
      </c>
      <c r="L23" s="19">
        <v>324801</v>
      </c>
      <c r="M23" s="19"/>
      <c r="N23" s="19">
        <v>10185</v>
      </c>
      <c r="O23" s="19"/>
      <c r="P23" s="19">
        <v>32612</v>
      </c>
      <c r="Q23" s="19"/>
      <c r="R23" s="19"/>
      <c r="S23" s="19"/>
      <c r="T23" s="19">
        <f t="shared" si="0"/>
        <v>367598</v>
      </c>
      <c r="U23" s="19"/>
    </row>
    <row r="24" spans="2:21" x14ac:dyDescent="0.25">
      <c r="B24" s="18">
        <v>34365</v>
      </c>
      <c r="L24" s="19">
        <v>326376</v>
      </c>
      <c r="M24" s="19"/>
      <c r="N24" s="19">
        <v>10252</v>
      </c>
      <c r="O24" s="19"/>
      <c r="P24" s="19">
        <v>32645</v>
      </c>
      <c r="Q24" s="19"/>
      <c r="R24" s="19"/>
      <c r="S24" s="19"/>
      <c r="T24" s="19">
        <f t="shared" si="0"/>
        <v>369273</v>
      </c>
      <c r="U24" s="19"/>
    </row>
    <row r="25" spans="2:21" x14ac:dyDescent="0.25">
      <c r="B25" s="18">
        <v>34393</v>
      </c>
      <c r="L25" s="19">
        <v>327871</v>
      </c>
      <c r="M25" s="19"/>
      <c r="N25" s="19">
        <v>10212</v>
      </c>
      <c r="O25" s="19"/>
      <c r="P25" s="19">
        <v>32651</v>
      </c>
      <c r="Q25" s="19"/>
      <c r="R25" s="19"/>
      <c r="S25" s="19"/>
      <c r="T25" s="19">
        <f t="shared" si="0"/>
        <v>370734</v>
      </c>
      <c r="U25" s="19"/>
    </row>
    <row r="26" spans="2:21" x14ac:dyDescent="0.25">
      <c r="B26" s="18">
        <v>34424</v>
      </c>
      <c r="L26" s="19">
        <v>329559</v>
      </c>
      <c r="M26" s="19"/>
      <c r="N26" s="19">
        <v>10356</v>
      </c>
      <c r="O26" s="19"/>
      <c r="P26" s="19">
        <v>32714</v>
      </c>
      <c r="Q26" s="19"/>
      <c r="R26" s="19"/>
      <c r="S26" s="19"/>
      <c r="T26" s="19">
        <f t="shared" si="0"/>
        <v>372629</v>
      </c>
      <c r="U26" s="19"/>
    </row>
    <row r="27" spans="2:21" x14ac:dyDescent="0.25">
      <c r="B27" s="18">
        <v>34454</v>
      </c>
      <c r="L27" s="19">
        <v>331271</v>
      </c>
      <c r="M27" s="19"/>
      <c r="N27" s="19">
        <v>10466</v>
      </c>
      <c r="O27" s="19"/>
      <c r="P27" s="19">
        <v>32995</v>
      </c>
      <c r="Q27" s="19"/>
      <c r="R27" s="19"/>
      <c r="S27" s="19"/>
      <c r="T27" s="19">
        <f t="shared" si="0"/>
        <v>374732</v>
      </c>
      <c r="U27" s="19"/>
    </row>
    <row r="28" spans="2:21" x14ac:dyDescent="0.25">
      <c r="B28" s="18">
        <v>34485</v>
      </c>
      <c r="L28" s="19">
        <v>332813</v>
      </c>
      <c r="M28" s="19"/>
      <c r="N28" s="19">
        <v>10376</v>
      </c>
      <c r="O28" s="19"/>
      <c r="P28" s="19">
        <v>32980</v>
      </c>
      <c r="Q28" s="19"/>
      <c r="R28" s="19"/>
      <c r="S28" s="19"/>
      <c r="T28" s="19">
        <f t="shared" si="0"/>
        <v>376169</v>
      </c>
      <c r="U28" s="19"/>
    </row>
    <row r="29" spans="2:21" x14ac:dyDescent="0.25">
      <c r="B29" s="18">
        <v>34515</v>
      </c>
      <c r="L29" s="19">
        <v>334275</v>
      </c>
      <c r="M29" s="19"/>
      <c r="N29" s="19">
        <v>10710</v>
      </c>
      <c r="O29" s="19"/>
      <c r="P29" s="19">
        <v>33323</v>
      </c>
      <c r="Q29" s="19"/>
      <c r="R29" s="19"/>
      <c r="S29" s="19"/>
      <c r="T29" s="19">
        <f t="shared" si="0"/>
        <v>378308</v>
      </c>
      <c r="U29" s="19"/>
    </row>
    <row r="30" spans="2:21" x14ac:dyDescent="0.25">
      <c r="B30" s="18">
        <v>34546</v>
      </c>
      <c r="L30" s="19">
        <v>336164</v>
      </c>
      <c r="M30" s="19"/>
      <c r="N30" s="19">
        <v>10817</v>
      </c>
      <c r="O30" s="19"/>
      <c r="P30" s="19">
        <v>33524</v>
      </c>
      <c r="Q30" s="19"/>
      <c r="R30" s="19"/>
      <c r="S30" s="19"/>
      <c r="T30" s="19">
        <f t="shared" si="0"/>
        <v>380505</v>
      </c>
      <c r="U30" s="19"/>
    </row>
    <row r="31" spans="2:21" x14ac:dyDescent="0.25">
      <c r="B31" s="18">
        <v>34577</v>
      </c>
      <c r="L31" s="19">
        <v>337733</v>
      </c>
      <c r="M31" s="19"/>
      <c r="N31" s="19">
        <v>10932</v>
      </c>
      <c r="O31" s="19"/>
      <c r="P31" s="19">
        <v>33726</v>
      </c>
      <c r="Q31" s="19"/>
      <c r="R31" s="19"/>
      <c r="S31" s="19"/>
      <c r="T31" s="19">
        <f t="shared" si="0"/>
        <v>382391</v>
      </c>
      <c r="U31" s="19"/>
    </row>
    <row r="32" spans="2:21" x14ac:dyDescent="0.25">
      <c r="B32" s="18">
        <v>34607</v>
      </c>
      <c r="L32" s="19">
        <v>339176</v>
      </c>
      <c r="M32" s="19"/>
      <c r="N32" s="19">
        <v>11051</v>
      </c>
      <c r="O32" s="19"/>
      <c r="P32" s="19">
        <v>33913</v>
      </c>
      <c r="Q32" s="19"/>
      <c r="R32" s="19"/>
      <c r="S32" s="19"/>
      <c r="T32" s="19">
        <f t="shared" si="0"/>
        <v>384140</v>
      </c>
      <c r="U32" s="19"/>
    </row>
    <row r="33" spans="2:21" x14ac:dyDescent="0.25">
      <c r="B33" s="18">
        <v>34638</v>
      </c>
      <c r="L33" s="19">
        <v>340712</v>
      </c>
      <c r="M33" s="19"/>
      <c r="N33" s="19">
        <v>11056</v>
      </c>
      <c r="O33" s="19"/>
      <c r="P33" s="19">
        <v>34637</v>
      </c>
      <c r="Q33" s="19"/>
      <c r="R33" s="19"/>
      <c r="S33" s="19"/>
      <c r="T33" s="19">
        <f t="shared" si="0"/>
        <v>386405</v>
      </c>
      <c r="U33" s="19"/>
    </row>
    <row r="34" spans="2:21" x14ac:dyDescent="0.25">
      <c r="B34" s="18">
        <v>34668</v>
      </c>
      <c r="L34" s="19">
        <v>342160</v>
      </c>
      <c r="M34" s="19"/>
      <c r="N34" s="19">
        <v>11191</v>
      </c>
      <c r="O34" s="19"/>
      <c r="P34" s="19">
        <v>34894</v>
      </c>
      <c r="Q34" s="19"/>
      <c r="R34" s="19"/>
      <c r="S34" s="19"/>
      <c r="T34" s="19">
        <f t="shared" si="0"/>
        <v>388245</v>
      </c>
      <c r="U34" s="19"/>
    </row>
    <row r="35" spans="2:21" x14ac:dyDescent="0.25">
      <c r="B35" s="18">
        <v>34699</v>
      </c>
      <c r="L35" s="19">
        <v>343624</v>
      </c>
      <c r="M35" s="19"/>
      <c r="N35" s="19">
        <v>11385</v>
      </c>
      <c r="O35" s="19"/>
      <c r="P35" s="19">
        <v>35282</v>
      </c>
      <c r="Q35" s="19"/>
      <c r="R35" s="19"/>
      <c r="S35" s="19"/>
      <c r="T35" s="19">
        <f t="shared" si="0"/>
        <v>390291</v>
      </c>
      <c r="U35" s="19"/>
    </row>
    <row r="36" spans="2:21" x14ac:dyDescent="0.25">
      <c r="B36" s="18">
        <v>34730</v>
      </c>
      <c r="L36" s="19">
        <v>345119</v>
      </c>
      <c r="M36" s="19"/>
      <c r="N36" s="19">
        <v>11616</v>
      </c>
      <c r="O36" s="19"/>
      <c r="P36" s="19">
        <v>35491</v>
      </c>
      <c r="Q36" s="19"/>
      <c r="R36" s="19"/>
      <c r="S36" s="19"/>
      <c r="T36" s="19">
        <f t="shared" si="0"/>
        <v>392226</v>
      </c>
      <c r="U36" s="19"/>
    </row>
    <row r="37" spans="2:21" x14ac:dyDescent="0.25">
      <c r="B37" s="18">
        <v>34758</v>
      </c>
      <c r="L37" s="19">
        <v>346616</v>
      </c>
      <c r="M37" s="19"/>
      <c r="N37" s="19">
        <v>11864</v>
      </c>
      <c r="O37" s="19"/>
      <c r="P37" s="19">
        <v>35783</v>
      </c>
      <c r="Q37" s="19"/>
      <c r="R37" s="19"/>
      <c r="S37" s="19"/>
      <c r="T37" s="19">
        <f t="shared" si="0"/>
        <v>394263</v>
      </c>
      <c r="U37" s="19"/>
    </row>
    <row r="38" spans="2:21" x14ac:dyDescent="0.25">
      <c r="B38" s="18">
        <v>34789</v>
      </c>
      <c r="L38" s="19">
        <v>347952</v>
      </c>
      <c r="M38" s="19"/>
      <c r="N38" s="19">
        <v>12091</v>
      </c>
      <c r="O38" s="19"/>
      <c r="P38" s="19">
        <v>36116</v>
      </c>
      <c r="Q38" s="19"/>
      <c r="R38" s="19"/>
      <c r="S38" s="19"/>
      <c r="T38" s="19">
        <f t="shared" si="0"/>
        <v>396159</v>
      </c>
      <c r="U38" s="19"/>
    </row>
    <row r="39" spans="2:21" x14ac:dyDescent="0.25">
      <c r="B39" s="18">
        <v>34819</v>
      </c>
      <c r="L39" s="19">
        <v>349411</v>
      </c>
      <c r="M39" s="19"/>
      <c r="N39" s="19">
        <v>12246</v>
      </c>
      <c r="O39" s="19"/>
      <c r="P39" s="19">
        <v>36272</v>
      </c>
      <c r="Q39" s="19"/>
      <c r="R39" s="19"/>
      <c r="S39" s="19"/>
      <c r="T39" s="19">
        <f t="shared" si="0"/>
        <v>397929</v>
      </c>
      <c r="U39" s="19"/>
    </row>
    <row r="40" spans="2:21" x14ac:dyDescent="0.25">
      <c r="B40" s="18">
        <v>34850</v>
      </c>
      <c r="L40" s="19">
        <v>350636</v>
      </c>
      <c r="M40" s="19"/>
      <c r="N40" s="19">
        <v>12408</v>
      </c>
      <c r="O40" s="19"/>
      <c r="P40" s="19">
        <v>36409</v>
      </c>
      <c r="Q40" s="19"/>
      <c r="R40" s="19"/>
      <c r="S40" s="19"/>
      <c r="T40" s="19">
        <f t="shared" si="0"/>
        <v>399453</v>
      </c>
      <c r="U40" s="19"/>
    </row>
    <row r="41" spans="2:21" x14ac:dyDescent="0.25">
      <c r="B41" s="18">
        <v>34880</v>
      </c>
      <c r="L41" s="19">
        <v>351986</v>
      </c>
      <c r="M41" s="19"/>
      <c r="N41" s="19">
        <v>12578</v>
      </c>
      <c r="O41" s="19"/>
      <c r="P41" s="19">
        <v>36801</v>
      </c>
      <c r="Q41" s="19"/>
      <c r="R41" s="19"/>
      <c r="S41" s="19"/>
      <c r="T41" s="19">
        <f t="shared" si="0"/>
        <v>401365</v>
      </c>
      <c r="U41" s="19"/>
    </row>
    <row r="42" spans="2:21" x14ac:dyDescent="0.25">
      <c r="B42" s="18">
        <v>34911</v>
      </c>
      <c r="L42" s="19">
        <v>353062</v>
      </c>
      <c r="M42" s="19"/>
      <c r="N42" s="19">
        <v>12723</v>
      </c>
      <c r="O42" s="19"/>
      <c r="P42" s="19">
        <v>37128</v>
      </c>
      <c r="Q42" s="19"/>
      <c r="R42" s="19"/>
      <c r="S42" s="19"/>
      <c r="T42" s="19">
        <f t="shared" si="0"/>
        <v>402913</v>
      </c>
      <c r="U42" s="19"/>
    </row>
    <row r="43" spans="2:21" x14ac:dyDescent="0.25">
      <c r="B43" s="18">
        <v>34942</v>
      </c>
      <c r="L43" s="19">
        <v>353915</v>
      </c>
      <c r="M43" s="19"/>
      <c r="N43" s="19">
        <v>12462</v>
      </c>
      <c r="O43" s="19"/>
      <c r="P43" s="19">
        <v>37697</v>
      </c>
      <c r="Q43" s="19"/>
      <c r="R43" s="19"/>
      <c r="S43" s="19"/>
      <c r="T43" s="19">
        <f t="shared" si="0"/>
        <v>404074</v>
      </c>
      <c r="U43" s="19"/>
    </row>
    <row r="44" spans="2:21" x14ac:dyDescent="0.25">
      <c r="B44" s="18">
        <v>34972</v>
      </c>
      <c r="L44" s="19">
        <v>355542</v>
      </c>
      <c r="M44" s="19"/>
      <c r="N44" s="19">
        <v>12703</v>
      </c>
      <c r="O44" s="19"/>
      <c r="P44" s="19">
        <v>37853</v>
      </c>
      <c r="Q44" s="19"/>
      <c r="R44" s="19"/>
      <c r="S44" s="19"/>
      <c r="T44" s="19">
        <f t="shared" si="0"/>
        <v>406098</v>
      </c>
      <c r="U44" s="19"/>
    </row>
    <row r="45" spans="2:21" x14ac:dyDescent="0.25">
      <c r="B45" s="18">
        <v>35003</v>
      </c>
      <c r="L45" s="19">
        <v>356437</v>
      </c>
      <c r="M45" s="19"/>
      <c r="N45" s="19">
        <v>12906</v>
      </c>
      <c r="O45" s="19"/>
      <c r="P45" s="19">
        <v>38290</v>
      </c>
      <c r="Q45" s="19"/>
      <c r="R45" s="19"/>
      <c r="S45" s="19"/>
      <c r="T45" s="19">
        <f t="shared" si="0"/>
        <v>407633</v>
      </c>
      <c r="U45" s="19"/>
    </row>
    <row r="46" spans="2:21" x14ac:dyDescent="0.25">
      <c r="B46" s="18">
        <v>35033</v>
      </c>
      <c r="L46" s="19">
        <v>357654</v>
      </c>
      <c r="M46" s="19"/>
      <c r="N46" s="19">
        <v>13047</v>
      </c>
      <c r="O46" s="19"/>
      <c r="P46" s="19">
        <v>38569</v>
      </c>
      <c r="Q46" s="19"/>
      <c r="R46" s="19"/>
      <c r="S46" s="19"/>
      <c r="T46" s="19">
        <f t="shared" si="0"/>
        <v>409270</v>
      </c>
      <c r="U46" s="19"/>
    </row>
    <row r="47" spans="2:21" x14ac:dyDescent="0.25">
      <c r="B47" s="18">
        <v>35064</v>
      </c>
      <c r="L47" s="19">
        <v>359037</v>
      </c>
      <c r="M47" s="19"/>
      <c r="N47" s="19">
        <v>13250</v>
      </c>
      <c r="O47" s="19"/>
      <c r="P47" s="19">
        <v>39064</v>
      </c>
      <c r="Q47" s="19"/>
      <c r="R47" s="19"/>
      <c r="S47" s="19"/>
      <c r="T47" s="19">
        <f t="shared" si="0"/>
        <v>411351</v>
      </c>
      <c r="U47" s="19"/>
    </row>
    <row r="48" spans="2:21" x14ac:dyDescent="0.25">
      <c r="B48" s="18">
        <v>35095</v>
      </c>
      <c r="L48" s="19">
        <v>360407</v>
      </c>
      <c r="M48" s="19"/>
      <c r="N48" s="19">
        <v>13443</v>
      </c>
      <c r="O48" s="19"/>
      <c r="P48" s="19">
        <v>39132</v>
      </c>
      <c r="Q48" s="19"/>
      <c r="R48" s="19"/>
      <c r="S48" s="19"/>
      <c r="T48" s="19">
        <f t="shared" si="0"/>
        <v>412982</v>
      </c>
      <c r="U48" s="19"/>
    </row>
    <row r="49" spans="2:21" x14ac:dyDescent="0.25">
      <c r="B49" s="18">
        <v>35124</v>
      </c>
      <c r="L49" s="19">
        <v>361791</v>
      </c>
      <c r="M49" s="19"/>
      <c r="N49" s="19">
        <v>13617</v>
      </c>
      <c r="O49" s="19"/>
      <c r="P49" s="19">
        <v>39509</v>
      </c>
      <c r="Q49" s="19"/>
      <c r="R49" s="19"/>
      <c r="S49" s="19"/>
      <c r="T49" s="19">
        <f t="shared" si="0"/>
        <v>414917</v>
      </c>
      <c r="U49" s="19"/>
    </row>
    <row r="50" spans="2:21" x14ac:dyDescent="0.25">
      <c r="B50" s="18">
        <v>35155</v>
      </c>
      <c r="L50" s="19">
        <v>363261</v>
      </c>
      <c r="M50" s="19"/>
      <c r="N50" s="19">
        <v>13810</v>
      </c>
      <c r="O50" s="19"/>
      <c r="P50" s="19">
        <v>39931</v>
      </c>
      <c r="Q50" s="19"/>
      <c r="R50" s="19"/>
      <c r="S50" s="19"/>
      <c r="T50" s="19">
        <f t="shared" si="0"/>
        <v>417002</v>
      </c>
      <c r="U50" s="19"/>
    </row>
    <row r="51" spans="2:21" x14ac:dyDescent="0.25">
      <c r="B51" s="18">
        <v>35185</v>
      </c>
      <c r="L51" s="19">
        <v>364637</v>
      </c>
      <c r="M51" s="19"/>
      <c r="N51" s="19">
        <v>14137</v>
      </c>
      <c r="O51" s="19"/>
      <c r="P51" s="19">
        <v>40366</v>
      </c>
      <c r="Q51" s="19"/>
      <c r="R51" s="19"/>
      <c r="S51" s="19"/>
      <c r="T51" s="19">
        <f t="shared" si="0"/>
        <v>419140</v>
      </c>
      <c r="U51" s="19"/>
    </row>
    <row r="52" spans="2:21" x14ac:dyDescent="0.25">
      <c r="B52" s="18">
        <v>35216</v>
      </c>
      <c r="L52" s="19">
        <v>366175</v>
      </c>
      <c r="M52" s="19"/>
      <c r="N52" s="19">
        <v>14251</v>
      </c>
      <c r="O52" s="19"/>
      <c r="P52" s="19">
        <v>40706</v>
      </c>
      <c r="Q52" s="19"/>
      <c r="R52" s="19"/>
      <c r="S52" s="19"/>
      <c r="T52" s="19">
        <f t="shared" si="0"/>
        <v>421132</v>
      </c>
      <c r="U52" s="19"/>
    </row>
    <row r="53" spans="2:21" x14ac:dyDescent="0.25">
      <c r="B53" s="18">
        <v>35246</v>
      </c>
      <c r="L53" s="19">
        <v>368066</v>
      </c>
      <c r="M53" s="19"/>
      <c r="N53" s="19">
        <v>14488</v>
      </c>
      <c r="O53" s="19"/>
      <c r="P53" s="19">
        <v>40808</v>
      </c>
      <c r="Q53" s="19"/>
      <c r="R53" s="19"/>
      <c r="S53" s="19"/>
      <c r="T53" s="19">
        <f t="shared" si="0"/>
        <v>423362</v>
      </c>
      <c r="U53" s="19"/>
    </row>
    <row r="54" spans="2:21" x14ac:dyDescent="0.25">
      <c r="B54" s="18">
        <v>35277</v>
      </c>
      <c r="L54" s="19">
        <v>369663</v>
      </c>
      <c r="M54" s="19"/>
      <c r="N54" s="19">
        <v>14740</v>
      </c>
      <c r="O54" s="19"/>
      <c r="P54" s="19">
        <v>41266</v>
      </c>
      <c r="Q54" s="19"/>
      <c r="R54" s="19"/>
      <c r="S54" s="19"/>
      <c r="T54" s="19">
        <f t="shared" si="0"/>
        <v>425669</v>
      </c>
      <c r="U54" s="19"/>
    </row>
    <row r="55" spans="2:21" x14ac:dyDescent="0.25">
      <c r="B55" s="18">
        <v>35308</v>
      </c>
      <c r="L55" s="19">
        <v>371217</v>
      </c>
      <c r="M55" s="19"/>
      <c r="N55" s="19">
        <v>14999</v>
      </c>
      <c r="O55" s="19"/>
      <c r="P55" s="19">
        <v>41723</v>
      </c>
      <c r="Q55" s="19"/>
      <c r="R55" s="19"/>
      <c r="S55" s="19"/>
      <c r="T55" s="19">
        <f t="shared" si="0"/>
        <v>427939</v>
      </c>
      <c r="U55" s="19"/>
    </row>
    <row r="56" spans="2:21" x14ac:dyDescent="0.25">
      <c r="B56" s="18">
        <v>35338</v>
      </c>
      <c r="L56" s="19">
        <v>373032</v>
      </c>
      <c r="M56" s="19"/>
      <c r="N56" s="19">
        <v>15167</v>
      </c>
      <c r="O56" s="19"/>
      <c r="P56" s="19">
        <v>41835</v>
      </c>
      <c r="Q56" s="19"/>
      <c r="R56" s="19"/>
      <c r="S56" s="19"/>
      <c r="T56" s="19">
        <f t="shared" si="0"/>
        <v>430034</v>
      </c>
      <c r="U56" s="19"/>
    </row>
    <row r="57" spans="2:21" x14ac:dyDescent="0.25">
      <c r="B57" s="18">
        <v>35369</v>
      </c>
      <c r="L57" s="19">
        <v>374893</v>
      </c>
      <c r="M57" s="19"/>
      <c r="N57" s="19">
        <v>15444</v>
      </c>
      <c r="O57" s="19"/>
      <c r="P57" s="19">
        <v>42202</v>
      </c>
      <c r="Q57" s="19"/>
      <c r="R57" s="19"/>
      <c r="S57" s="19"/>
      <c r="T57" s="19">
        <f t="shared" si="0"/>
        <v>432539</v>
      </c>
      <c r="U57" s="19"/>
    </row>
    <row r="58" spans="2:21" x14ac:dyDescent="0.25">
      <c r="B58" s="18">
        <v>35399</v>
      </c>
      <c r="L58" s="19">
        <v>376816</v>
      </c>
      <c r="M58" s="19"/>
      <c r="N58" s="19">
        <v>15722</v>
      </c>
      <c r="O58" s="19"/>
      <c r="P58" s="19">
        <v>42611</v>
      </c>
      <c r="Q58" s="19"/>
      <c r="R58" s="19"/>
      <c r="S58" s="19"/>
      <c r="T58" s="19">
        <f t="shared" si="0"/>
        <v>435149</v>
      </c>
      <c r="U58" s="19"/>
    </row>
    <row r="59" spans="2:21" x14ac:dyDescent="0.25">
      <c r="B59" s="18">
        <v>35430</v>
      </c>
      <c r="L59" s="19">
        <v>379020</v>
      </c>
      <c r="M59" s="19"/>
      <c r="N59" s="19">
        <v>15934</v>
      </c>
      <c r="O59" s="19"/>
      <c r="P59" s="19">
        <v>42863</v>
      </c>
      <c r="Q59" s="19"/>
      <c r="R59" s="19"/>
      <c r="S59" s="19"/>
      <c r="T59" s="19">
        <f t="shared" si="0"/>
        <v>437817</v>
      </c>
      <c r="U59" s="19"/>
    </row>
    <row r="60" spans="2:21" x14ac:dyDescent="0.25">
      <c r="B60" s="18">
        <v>35461</v>
      </c>
      <c r="L60" s="19">
        <v>380801</v>
      </c>
      <c r="M60" s="19"/>
      <c r="N60" s="19">
        <v>16035</v>
      </c>
      <c r="O60" s="19"/>
      <c r="P60" s="19">
        <v>43692</v>
      </c>
      <c r="Q60" s="19"/>
      <c r="R60" s="19"/>
      <c r="S60" s="19"/>
      <c r="T60" s="19">
        <f t="shared" si="0"/>
        <v>440528</v>
      </c>
      <c r="U60" s="19"/>
    </row>
    <row r="61" spans="2:21" x14ac:dyDescent="0.25">
      <c r="B61" s="18">
        <v>35489</v>
      </c>
      <c r="L61" s="19">
        <v>382695</v>
      </c>
      <c r="M61" s="19"/>
      <c r="N61" s="19">
        <v>16508</v>
      </c>
      <c r="O61" s="19"/>
      <c r="P61" s="19">
        <v>44401</v>
      </c>
      <c r="Q61" s="19"/>
      <c r="R61" s="19"/>
      <c r="S61" s="19"/>
      <c r="T61" s="19">
        <f t="shared" si="0"/>
        <v>443604</v>
      </c>
      <c r="U61" s="19"/>
    </row>
    <row r="62" spans="2:21" x14ac:dyDescent="0.25">
      <c r="B62" s="18">
        <v>35520</v>
      </c>
      <c r="L62" s="19">
        <v>384619</v>
      </c>
      <c r="M62" s="19"/>
      <c r="N62" s="19">
        <v>16615</v>
      </c>
      <c r="O62" s="19"/>
      <c r="P62" s="19">
        <v>44203</v>
      </c>
      <c r="Q62" s="19"/>
      <c r="R62" s="19"/>
      <c r="S62" s="19"/>
      <c r="T62" s="19">
        <f t="shared" si="0"/>
        <v>445437</v>
      </c>
      <c r="U62" s="19"/>
    </row>
    <row r="63" spans="2:21" x14ac:dyDescent="0.25">
      <c r="B63" s="18">
        <v>35550</v>
      </c>
      <c r="L63" s="19">
        <v>385949</v>
      </c>
      <c r="M63" s="19"/>
      <c r="N63" s="19">
        <v>16811</v>
      </c>
      <c r="O63" s="19"/>
      <c r="P63" s="19">
        <v>44865</v>
      </c>
      <c r="Q63" s="19"/>
      <c r="R63" s="19"/>
      <c r="S63" s="19"/>
      <c r="T63" s="19">
        <f t="shared" si="0"/>
        <v>447625</v>
      </c>
      <c r="U63" s="19"/>
    </row>
    <row r="64" spans="2:21" x14ac:dyDescent="0.25">
      <c r="B64" s="18">
        <v>35581</v>
      </c>
      <c r="L64" s="19">
        <v>387882</v>
      </c>
      <c r="M64" s="19"/>
      <c r="N64" s="19">
        <v>17106</v>
      </c>
      <c r="O64" s="19"/>
      <c r="P64" s="19">
        <v>45561</v>
      </c>
      <c r="Q64" s="19"/>
      <c r="R64" s="19"/>
      <c r="S64" s="19"/>
      <c r="T64" s="19">
        <f t="shared" si="0"/>
        <v>450549</v>
      </c>
      <c r="U64" s="19"/>
    </row>
    <row r="65" spans="2:24" x14ac:dyDescent="0.25">
      <c r="B65" s="18">
        <v>35611</v>
      </c>
      <c r="L65" s="19">
        <v>389776</v>
      </c>
      <c r="M65" s="19"/>
      <c r="N65" s="19">
        <v>17322</v>
      </c>
      <c r="O65" s="19"/>
      <c r="P65" s="19">
        <v>46128</v>
      </c>
      <c r="Q65" s="19"/>
      <c r="R65" s="19"/>
      <c r="S65" s="19"/>
      <c r="T65" s="19">
        <f t="shared" si="0"/>
        <v>453226</v>
      </c>
      <c r="U65" s="19"/>
    </row>
    <row r="66" spans="2:24" x14ac:dyDescent="0.25">
      <c r="B66" s="18">
        <v>35642</v>
      </c>
      <c r="L66" s="19">
        <v>390816</v>
      </c>
      <c r="M66" s="19"/>
      <c r="N66" s="19">
        <v>17595</v>
      </c>
      <c r="O66" s="19"/>
      <c r="P66" s="19">
        <v>46085</v>
      </c>
      <c r="Q66" s="19"/>
      <c r="R66" s="19"/>
      <c r="S66" s="19"/>
      <c r="T66" s="19">
        <f t="shared" si="0"/>
        <v>454496</v>
      </c>
      <c r="U66" s="19"/>
    </row>
    <row r="67" spans="2:24" x14ac:dyDescent="0.25">
      <c r="B67" s="18">
        <v>35673</v>
      </c>
      <c r="L67" s="19">
        <v>392610</v>
      </c>
      <c r="M67" s="19"/>
      <c r="N67" s="19">
        <v>17833</v>
      </c>
      <c r="O67" s="19"/>
      <c r="P67" s="19">
        <v>46813</v>
      </c>
      <c r="Q67" s="19"/>
      <c r="R67" s="19"/>
      <c r="S67" s="19"/>
      <c r="T67" s="19">
        <f t="shared" si="0"/>
        <v>457256</v>
      </c>
      <c r="U67" s="19"/>
    </row>
    <row r="68" spans="2:24" x14ac:dyDescent="0.25">
      <c r="B68" s="18">
        <v>35703</v>
      </c>
      <c r="D68" s="19">
        <v>165781</v>
      </c>
      <c r="E68" s="19"/>
      <c r="F68" s="19">
        <v>167719</v>
      </c>
      <c r="G68" s="19"/>
      <c r="H68" s="19">
        <v>12077</v>
      </c>
      <c r="I68" s="19"/>
      <c r="J68" s="19">
        <f>SUM(F68:H68)</f>
        <v>179796</v>
      </c>
      <c r="K68" s="19"/>
      <c r="L68" s="19">
        <v>393370</v>
      </c>
      <c r="M68" s="19"/>
      <c r="N68" s="19">
        <v>18076</v>
      </c>
      <c r="O68" s="19"/>
      <c r="P68" s="19">
        <v>46699</v>
      </c>
      <c r="Q68" s="19"/>
      <c r="R68" s="19">
        <v>25673</v>
      </c>
      <c r="S68" s="19"/>
      <c r="T68" s="19">
        <f t="shared" si="0"/>
        <v>829395</v>
      </c>
      <c r="U68" s="19"/>
      <c r="V68" s="19"/>
      <c r="W68" s="19"/>
      <c r="X68" s="19"/>
    </row>
    <row r="69" spans="2:24" x14ac:dyDescent="0.25">
      <c r="B69" s="18">
        <v>35734</v>
      </c>
      <c r="D69" s="19">
        <v>163478</v>
      </c>
      <c r="E69" s="19"/>
      <c r="F69" s="19">
        <v>168156</v>
      </c>
      <c r="G69" s="19"/>
      <c r="H69" s="19">
        <v>12970</v>
      </c>
      <c r="I69" s="19"/>
      <c r="J69" s="19">
        <f t="shared" ref="J69:J132" si="1">SUM(F69:H69)</f>
        <v>181126</v>
      </c>
      <c r="K69" s="19"/>
      <c r="L69" s="19">
        <v>395081</v>
      </c>
      <c r="M69" s="19"/>
      <c r="N69" s="19">
        <v>18492</v>
      </c>
      <c r="O69" s="19"/>
      <c r="P69" s="19">
        <v>47190</v>
      </c>
      <c r="Q69" s="19"/>
      <c r="R69" s="19">
        <v>25562</v>
      </c>
      <c r="S69" s="19"/>
      <c r="T69" s="19">
        <f t="shared" si="0"/>
        <v>830929</v>
      </c>
      <c r="U69" s="19"/>
      <c r="V69" s="19"/>
      <c r="W69" s="19"/>
      <c r="X69" s="19"/>
    </row>
    <row r="70" spans="2:24" x14ac:dyDescent="0.25">
      <c r="B70" s="18">
        <v>35764</v>
      </c>
      <c r="D70" s="19">
        <v>169899</v>
      </c>
      <c r="E70" s="19"/>
      <c r="F70" s="19">
        <v>168126</v>
      </c>
      <c r="G70" s="19"/>
      <c r="H70" s="19">
        <v>12645</v>
      </c>
      <c r="I70" s="19"/>
      <c r="J70" s="19">
        <f t="shared" si="1"/>
        <v>180771</v>
      </c>
      <c r="K70" s="19"/>
      <c r="L70" s="19">
        <v>396851</v>
      </c>
      <c r="M70" s="19"/>
      <c r="N70" s="19">
        <v>18759</v>
      </c>
      <c r="O70" s="19"/>
      <c r="P70" s="19">
        <v>47749</v>
      </c>
      <c r="Q70" s="19"/>
      <c r="R70" s="19">
        <v>25608</v>
      </c>
      <c r="S70" s="19"/>
      <c r="T70" s="19">
        <f t="shared" si="0"/>
        <v>839637</v>
      </c>
      <c r="U70" s="19"/>
      <c r="V70" s="19"/>
      <c r="W70" s="19"/>
      <c r="X70" s="19"/>
    </row>
    <row r="71" spans="2:24" x14ac:dyDescent="0.25">
      <c r="B71" s="18">
        <v>35795</v>
      </c>
      <c r="D71" s="19">
        <v>171954</v>
      </c>
      <c r="E71" s="19"/>
      <c r="F71" s="19">
        <v>168125</v>
      </c>
      <c r="G71" s="19"/>
      <c r="H71" s="19">
        <v>13514</v>
      </c>
      <c r="I71" s="19"/>
      <c r="J71" s="19">
        <f t="shared" si="1"/>
        <v>181639</v>
      </c>
      <c r="K71" s="19"/>
      <c r="L71" s="19">
        <v>398496</v>
      </c>
      <c r="M71" s="19"/>
      <c r="N71" s="19">
        <v>19111</v>
      </c>
      <c r="O71" s="19"/>
      <c r="P71" s="19">
        <v>48199</v>
      </c>
      <c r="Q71" s="19"/>
      <c r="R71" s="19">
        <v>25926</v>
      </c>
      <c r="S71" s="19"/>
      <c r="T71" s="19">
        <f t="shared" si="0"/>
        <v>845325</v>
      </c>
      <c r="U71" s="19"/>
      <c r="V71" s="19"/>
      <c r="W71" s="19"/>
      <c r="X71" s="19"/>
    </row>
    <row r="72" spans="2:24" x14ac:dyDescent="0.25">
      <c r="B72" s="18">
        <v>35826</v>
      </c>
      <c r="D72" s="19">
        <v>177356</v>
      </c>
      <c r="E72" s="19"/>
      <c r="F72" s="19">
        <v>168857</v>
      </c>
      <c r="G72" s="19"/>
      <c r="H72" s="19">
        <v>13572</v>
      </c>
      <c r="I72" s="19"/>
      <c r="J72" s="19">
        <f t="shared" si="1"/>
        <v>182429</v>
      </c>
      <c r="K72" s="19"/>
      <c r="L72" s="19">
        <v>400271</v>
      </c>
      <c r="M72" s="19"/>
      <c r="N72" s="19">
        <v>19455</v>
      </c>
      <c r="O72" s="19"/>
      <c r="P72" s="19">
        <v>48855</v>
      </c>
      <c r="Q72" s="19"/>
      <c r="R72" s="19">
        <v>26171</v>
      </c>
      <c r="S72" s="19"/>
      <c r="T72" s="19">
        <f t="shared" si="0"/>
        <v>854537</v>
      </c>
      <c r="U72" s="19"/>
      <c r="V72" s="19"/>
      <c r="W72" s="19"/>
      <c r="X72" s="19"/>
    </row>
    <row r="73" spans="2:24" x14ac:dyDescent="0.25">
      <c r="B73" s="18">
        <v>35854</v>
      </c>
      <c r="D73" s="19">
        <v>181966</v>
      </c>
      <c r="E73" s="19"/>
      <c r="F73" s="19">
        <v>172398</v>
      </c>
      <c r="G73" s="19"/>
      <c r="H73" s="19">
        <v>14471</v>
      </c>
      <c r="I73" s="19"/>
      <c r="J73" s="19">
        <f t="shared" si="1"/>
        <v>186869</v>
      </c>
      <c r="K73" s="19"/>
      <c r="L73" s="19">
        <v>402151</v>
      </c>
      <c r="M73" s="19"/>
      <c r="N73" s="19">
        <v>19758</v>
      </c>
      <c r="O73" s="19"/>
      <c r="P73" s="19">
        <v>48909</v>
      </c>
      <c r="Q73" s="19"/>
      <c r="R73" s="19">
        <v>26333</v>
      </c>
      <c r="S73" s="19"/>
      <c r="T73" s="19">
        <f t="shared" si="0"/>
        <v>865986</v>
      </c>
      <c r="U73" s="19"/>
      <c r="V73" s="19"/>
      <c r="W73" s="19"/>
      <c r="X73" s="19"/>
    </row>
    <row r="74" spans="2:24" x14ac:dyDescent="0.25">
      <c r="B74" s="18">
        <v>35885</v>
      </c>
      <c r="D74" s="19">
        <v>181067</v>
      </c>
      <c r="E74" s="19"/>
      <c r="F74" s="19">
        <v>169706</v>
      </c>
      <c r="G74" s="19"/>
      <c r="H74" s="19">
        <v>14743</v>
      </c>
      <c r="I74" s="19"/>
      <c r="J74" s="19">
        <f t="shared" si="1"/>
        <v>184449</v>
      </c>
      <c r="K74" s="19"/>
      <c r="L74" s="19">
        <v>403695</v>
      </c>
      <c r="M74" s="19"/>
      <c r="N74" s="19">
        <v>20481</v>
      </c>
      <c r="O74" s="19"/>
      <c r="P74" s="19">
        <v>49243</v>
      </c>
      <c r="Q74" s="19"/>
      <c r="R74" s="19">
        <v>26184</v>
      </c>
      <c r="S74" s="19"/>
      <c r="T74" s="19">
        <f t="shared" si="0"/>
        <v>865119</v>
      </c>
      <c r="U74" s="19"/>
      <c r="V74" s="19"/>
      <c r="W74" s="19"/>
      <c r="X74" s="19"/>
    </row>
    <row r="75" spans="2:24" x14ac:dyDescent="0.25">
      <c r="B75" s="18">
        <v>35915</v>
      </c>
      <c r="D75" s="19">
        <v>184889</v>
      </c>
      <c r="E75" s="19"/>
      <c r="F75" s="19">
        <v>169642</v>
      </c>
      <c r="G75" s="19"/>
      <c r="H75" s="19">
        <v>14433</v>
      </c>
      <c r="I75" s="19"/>
      <c r="J75" s="19">
        <f t="shared" si="1"/>
        <v>184075</v>
      </c>
      <c r="K75" s="19"/>
      <c r="L75" s="19">
        <v>405601</v>
      </c>
      <c r="M75" s="19"/>
      <c r="N75" s="19">
        <v>20836</v>
      </c>
      <c r="O75" s="19"/>
      <c r="P75" s="19">
        <v>49573</v>
      </c>
      <c r="Q75" s="19"/>
      <c r="R75" s="19">
        <v>26393</v>
      </c>
      <c r="S75" s="19"/>
      <c r="T75" s="19">
        <f t="shared" si="0"/>
        <v>871367</v>
      </c>
      <c r="U75" s="19"/>
      <c r="V75" s="19"/>
      <c r="W75" s="19"/>
      <c r="X75" s="19"/>
    </row>
    <row r="76" spans="2:24" x14ac:dyDescent="0.25">
      <c r="B76" s="18">
        <v>35946</v>
      </c>
      <c r="D76" s="19">
        <v>184546</v>
      </c>
      <c r="E76" s="19"/>
      <c r="F76" s="19">
        <v>169667</v>
      </c>
      <c r="G76" s="19"/>
      <c r="H76" s="19">
        <v>15400</v>
      </c>
      <c r="I76" s="19"/>
      <c r="J76" s="19">
        <f t="shared" si="1"/>
        <v>185067</v>
      </c>
      <c r="K76" s="19"/>
      <c r="L76" s="19">
        <v>407305</v>
      </c>
      <c r="M76" s="19"/>
      <c r="N76" s="19">
        <v>21174</v>
      </c>
      <c r="O76" s="19"/>
      <c r="P76" s="19">
        <v>50546</v>
      </c>
      <c r="Q76" s="19"/>
      <c r="R76" s="19">
        <v>26605</v>
      </c>
      <c r="S76" s="19"/>
      <c r="T76" s="19">
        <f t="shared" si="0"/>
        <v>875243</v>
      </c>
      <c r="U76" s="19"/>
      <c r="V76" s="19"/>
      <c r="W76" s="19"/>
      <c r="X76" s="19"/>
    </row>
    <row r="77" spans="2:24" x14ac:dyDescent="0.25">
      <c r="B77" s="18">
        <v>35976</v>
      </c>
      <c r="D77" s="19">
        <v>179141</v>
      </c>
      <c r="E77" s="19"/>
      <c r="F77" s="19">
        <v>170472</v>
      </c>
      <c r="G77" s="19"/>
      <c r="H77" s="19">
        <v>18486</v>
      </c>
      <c r="I77" s="19"/>
      <c r="J77" s="19">
        <f t="shared" si="1"/>
        <v>188958</v>
      </c>
      <c r="K77" s="19"/>
      <c r="L77" s="19">
        <v>409097</v>
      </c>
      <c r="M77" s="19"/>
      <c r="N77" s="19">
        <v>21618</v>
      </c>
      <c r="O77" s="19"/>
      <c r="P77" s="19">
        <v>50954</v>
      </c>
      <c r="Q77" s="19"/>
      <c r="R77" s="19">
        <v>26684</v>
      </c>
      <c r="S77" s="19"/>
      <c r="T77" s="19">
        <f t="shared" si="0"/>
        <v>876452</v>
      </c>
      <c r="U77" s="19"/>
      <c r="V77" s="19"/>
      <c r="W77" s="19"/>
      <c r="X77" s="19"/>
    </row>
    <row r="78" spans="2:24" x14ac:dyDescent="0.25">
      <c r="B78" s="18">
        <v>36007</v>
      </c>
      <c r="D78" s="19">
        <v>186297</v>
      </c>
      <c r="E78" s="19"/>
      <c r="F78" s="19">
        <v>171198</v>
      </c>
      <c r="G78" s="19"/>
      <c r="H78" s="19">
        <v>18328</v>
      </c>
      <c r="I78" s="19"/>
      <c r="J78" s="19">
        <f t="shared" si="1"/>
        <v>189526</v>
      </c>
      <c r="K78" s="19"/>
      <c r="L78" s="19">
        <v>411014</v>
      </c>
      <c r="M78" s="19"/>
      <c r="N78" s="19">
        <v>21969</v>
      </c>
      <c r="O78" s="19"/>
      <c r="P78" s="19">
        <v>51427</v>
      </c>
      <c r="Q78" s="19"/>
      <c r="R78" s="19">
        <v>26800</v>
      </c>
      <c r="S78" s="19"/>
      <c r="T78" s="19">
        <f t="shared" si="0"/>
        <v>887033</v>
      </c>
      <c r="U78" s="19"/>
      <c r="V78" s="19"/>
      <c r="W78" s="19"/>
      <c r="X78" s="19"/>
    </row>
    <row r="79" spans="2:24" x14ac:dyDescent="0.25">
      <c r="B79" s="18">
        <v>36038</v>
      </c>
      <c r="D79" s="19">
        <v>182569</v>
      </c>
      <c r="E79" s="19"/>
      <c r="F79" s="19">
        <v>171768</v>
      </c>
      <c r="G79" s="19"/>
      <c r="H79" s="19">
        <v>18251</v>
      </c>
      <c r="I79" s="19"/>
      <c r="J79" s="19">
        <f t="shared" si="1"/>
        <v>190019</v>
      </c>
      <c r="K79" s="19"/>
      <c r="L79" s="19">
        <v>412930</v>
      </c>
      <c r="M79" s="19"/>
      <c r="N79" s="19">
        <v>22363</v>
      </c>
      <c r="O79" s="19"/>
      <c r="P79" s="19">
        <v>52026</v>
      </c>
      <c r="Q79" s="19"/>
      <c r="R79" s="19">
        <v>27053</v>
      </c>
      <c r="S79" s="19"/>
      <c r="T79" s="19">
        <f t="shared" si="0"/>
        <v>886960</v>
      </c>
      <c r="U79" s="19"/>
      <c r="V79" s="19"/>
      <c r="W79" s="19"/>
      <c r="X79" s="19"/>
    </row>
    <row r="80" spans="2:24" x14ac:dyDescent="0.25">
      <c r="B80" s="18">
        <v>36068</v>
      </c>
      <c r="D80" s="19">
        <v>184357</v>
      </c>
      <c r="E80" s="19"/>
      <c r="F80" s="19">
        <v>172913</v>
      </c>
      <c r="G80" s="19"/>
      <c r="H80" s="19">
        <v>17645</v>
      </c>
      <c r="I80" s="19"/>
      <c r="J80" s="19">
        <f t="shared" si="1"/>
        <v>190558</v>
      </c>
      <c r="K80" s="19"/>
      <c r="L80" s="19">
        <v>414635</v>
      </c>
      <c r="M80" s="19"/>
      <c r="N80" s="19">
        <v>22833</v>
      </c>
      <c r="O80" s="19"/>
      <c r="P80" s="19">
        <v>52505</v>
      </c>
      <c r="Q80" s="19"/>
      <c r="R80" s="19">
        <v>26894</v>
      </c>
      <c r="S80" s="19"/>
      <c r="T80" s="19">
        <f t="shared" ref="T80:T143" si="2">+D80+F80+H80+L80+N80+P80+R80</f>
        <v>891782</v>
      </c>
      <c r="U80" s="19"/>
      <c r="V80" s="19"/>
      <c r="W80" s="19"/>
      <c r="X80" s="19"/>
    </row>
    <row r="81" spans="2:24" x14ac:dyDescent="0.25">
      <c r="B81" s="18">
        <v>36099</v>
      </c>
      <c r="D81" s="19">
        <v>186342</v>
      </c>
      <c r="E81" s="19"/>
      <c r="F81" s="19">
        <v>172229</v>
      </c>
      <c r="G81" s="19"/>
      <c r="H81" s="19">
        <v>17235</v>
      </c>
      <c r="I81" s="19"/>
      <c r="J81" s="19">
        <f t="shared" si="1"/>
        <v>189464</v>
      </c>
      <c r="K81" s="19"/>
      <c r="L81" s="19">
        <v>417571</v>
      </c>
      <c r="M81" s="19"/>
      <c r="N81" s="19">
        <v>23151</v>
      </c>
      <c r="O81" s="19"/>
      <c r="P81" s="19">
        <v>53288</v>
      </c>
      <c r="Q81" s="19"/>
      <c r="R81" s="19">
        <v>26821</v>
      </c>
      <c r="S81" s="19"/>
      <c r="T81" s="19">
        <f t="shared" si="2"/>
        <v>896637</v>
      </c>
      <c r="U81" s="19"/>
      <c r="V81" s="19"/>
      <c r="W81" s="19"/>
      <c r="X81" s="19"/>
    </row>
    <row r="82" spans="2:24" x14ac:dyDescent="0.25">
      <c r="B82" s="18">
        <v>36129</v>
      </c>
      <c r="D82" s="19">
        <v>184861</v>
      </c>
      <c r="E82" s="19"/>
      <c r="F82" s="19">
        <v>174446</v>
      </c>
      <c r="G82" s="19"/>
      <c r="H82" s="19">
        <v>18024</v>
      </c>
      <c r="I82" s="19"/>
      <c r="J82" s="19">
        <f t="shared" si="1"/>
        <v>192470</v>
      </c>
      <c r="K82" s="19"/>
      <c r="L82" s="19">
        <v>419329</v>
      </c>
      <c r="M82" s="19"/>
      <c r="N82" s="19">
        <v>23625</v>
      </c>
      <c r="O82" s="19"/>
      <c r="P82" s="19">
        <v>53699</v>
      </c>
      <c r="Q82" s="19"/>
      <c r="R82" s="19">
        <v>26683</v>
      </c>
      <c r="S82" s="19"/>
      <c r="T82" s="19">
        <f t="shared" si="2"/>
        <v>900667</v>
      </c>
      <c r="U82" s="19"/>
      <c r="V82" s="19"/>
      <c r="W82" s="19"/>
      <c r="X82" s="19"/>
    </row>
    <row r="83" spans="2:24" x14ac:dyDescent="0.25">
      <c r="B83" s="18">
        <v>36160</v>
      </c>
      <c r="D83" s="19">
        <v>187854</v>
      </c>
      <c r="E83" s="19"/>
      <c r="F83" s="19">
        <v>174367</v>
      </c>
      <c r="G83" s="19"/>
      <c r="H83" s="19">
        <v>17440</v>
      </c>
      <c r="I83" s="19"/>
      <c r="J83" s="19">
        <f t="shared" si="1"/>
        <v>191807</v>
      </c>
      <c r="K83" s="19"/>
      <c r="L83" s="19">
        <v>421421</v>
      </c>
      <c r="M83" s="19"/>
      <c r="N83" s="19">
        <v>23969</v>
      </c>
      <c r="O83" s="19"/>
      <c r="P83" s="19">
        <v>52349</v>
      </c>
      <c r="Q83" s="19"/>
      <c r="R83" s="19">
        <v>26825</v>
      </c>
      <c r="S83" s="19"/>
      <c r="T83" s="19">
        <f t="shared" si="2"/>
        <v>904225</v>
      </c>
      <c r="U83" s="19"/>
      <c r="V83" s="19"/>
      <c r="W83" s="19"/>
      <c r="X83" s="19"/>
    </row>
    <row r="84" spans="2:24" x14ac:dyDescent="0.25">
      <c r="B84" s="18">
        <v>36191</v>
      </c>
      <c r="D84" s="19">
        <v>190023</v>
      </c>
      <c r="E84" s="19"/>
      <c r="F84" s="19">
        <v>175138</v>
      </c>
      <c r="G84" s="19"/>
      <c r="H84" s="19">
        <v>17825</v>
      </c>
      <c r="I84" s="19"/>
      <c r="J84" s="19">
        <f t="shared" si="1"/>
        <v>192963</v>
      </c>
      <c r="K84" s="19"/>
      <c r="L84" s="19">
        <v>423507</v>
      </c>
      <c r="M84" s="19"/>
      <c r="N84" s="19">
        <v>24358</v>
      </c>
      <c r="O84" s="19"/>
      <c r="P84" s="19">
        <v>53001</v>
      </c>
      <c r="Q84" s="19"/>
      <c r="R84" s="19">
        <v>26971</v>
      </c>
      <c r="S84" s="19"/>
      <c r="T84" s="19">
        <f t="shared" si="2"/>
        <v>910823</v>
      </c>
      <c r="U84" s="19"/>
      <c r="V84" s="19"/>
      <c r="W84" s="19"/>
      <c r="X84" s="19"/>
    </row>
    <row r="85" spans="2:24" x14ac:dyDescent="0.25">
      <c r="B85" s="18">
        <v>36219</v>
      </c>
      <c r="D85" s="19">
        <v>192866</v>
      </c>
      <c r="E85" s="19"/>
      <c r="F85" s="19">
        <v>176082</v>
      </c>
      <c r="G85" s="19"/>
      <c r="H85" s="19">
        <v>18269</v>
      </c>
      <c r="I85" s="19"/>
      <c r="J85" s="19">
        <f t="shared" si="1"/>
        <v>194351</v>
      </c>
      <c r="K85" s="19"/>
      <c r="L85" s="19">
        <v>425700</v>
      </c>
      <c r="M85" s="19"/>
      <c r="N85" s="19">
        <v>24764</v>
      </c>
      <c r="O85" s="19"/>
      <c r="P85" s="19">
        <v>53526</v>
      </c>
      <c r="Q85" s="19"/>
      <c r="R85" s="19">
        <v>27196</v>
      </c>
      <c r="S85" s="19"/>
      <c r="T85" s="19">
        <f t="shared" si="2"/>
        <v>918403</v>
      </c>
      <c r="U85" s="19"/>
      <c r="V85" s="19"/>
      <c r="W85" s="19"/>
      <c r="X85" s="19"/>
    </row>
    <row r="86" spans="2:24" x14ac:dyDescent="0.25">
      <c r="B86" s="18">
        <v>36250</v>
      </c>
      <c r="D86" s="19">
        <v>192257</v>
      </c>
      <c r="E86" s="19"/>
      <c r="F86" s="19">
        <v>175785</v>
      </c>
      <c r="G86" s="19"/>
      <c r="H86" s="19">
        <v>18495</v>
      </c>
      <c r="I86" s="19"/>
      <c r="J86" s="19">
        <f t="shared" si="1"/>
        <v>194280</v>
      </c>
      <c r="K86" s="19"/>
      <c r="L86" s="19">
        <v>428233</v>
      </c>
      <c r="M86" s="19"/>
      <c r="N86" s="19">
        <v>25208</v>
      </c>
      <c r="O86" s="19"/>
      <c r="P86" s="19">
        <v>53880</v>
      </c>
      <c r="Q86" s="19"/>
      <c r="R86" s="19">
        <v>27527</v>
      </c>
      <c r="S86" s="19"/>
      <c r="T86" s="19">
        <f t="shared" si="2"/>
        <v>921385</v>
      </c>
      <c r="U86" s="19"/>
      <c r="V86" s="19"/>
      <c r="W86" s="19"/>
      <c r="X86" s="19"/>
    </row>
    <row r="87" spans="2:24" x14ac:dyDescent="0.25">
      <c r="B87" s="18">
        <v>36280</v>
      </c>
      <c r="D87" s="19">
        <v>196873</v>
      </c>
      <c r="E87" s="19"/>
      <c r="F87" s="19">
        <v>177276</v>
      </c>
      <c r="G87" s="19"/>
      <c r="H87" s="19">
        <v>18634</v>
      </c>
      <c r="I87" s="19"/>
      <c r="J87" s="19">
        <f t="shared" si="1"/>
        <v>195910</v>
      </c>
      <c r="K87" s="19"/>
      <c r="L87" s="19">
        <v>430355</v>
      </c>
      <c r="M87" s="19"/>
      <c r="N87" s="19">
        <v>25620</v>
      </c>
      <c r="O87" s="19"/>
      <c r="P87" s="19">
        <v>54419</v>
      </c>
      <c r="Q87" s="19"/>
      <c r="R87" s="19">
        <v>27921</v>
      </c>
      <c r="S87" s="19"/>
      <c r="T87" s="19">
        <f t="shared" si="2"/>
        <v>931098</v>
      </c>
      <c r="U87" s="19"/>
      <c r="V87" s="19"/>
      <c r="W87" s="19"/>
      <c r="X87" s="19"/>
    </row>
    <row r="88" spans="2:24" x14ac:dyDescent="0.25">
      <c r="B88" s="18">
        <v>36311</v>
      </c>
      <c r="D88" s="19">
        <v>193902</v>
      </c>
      <c r="E88" s="19"/>
      <c r="F88" s="19">
        <v>177689</v>
      </c>
      <c r="G88" s="19"/>
      <c r="H88" s="19">
        <v>17492</v>
      </c>
      <c r="I88" s="19"/>
      <c r="J88" s="19">
        <f t="shared" si="1"/>
        <v>195181</v>
      </c>
      <c r="K88" s="19"/>
      <c r="L88" s="19">
        <v>433044</v>
      </c>
      <c r="M88" s="19"/>
      <c r="N88" s="19">
        <v>26055</v>
      </c>
      <c r="O88" s="19"/>
      <c r="P88" s="19">
        <v>54811</v>
      </c>
      <c r="Q88" s="19"/>
      <c r="R88" s="19">
        <v>28080</v>
      </c>
      <c r="S88" s="19"/>
      <c r="T88" s="19">
        <f t="shared" si="2"/>
        <v>931073</v>
      </c>
      <c r="U88" s="19"/>
      <c r="V88" s="19"/>
      <c r="W88" s="19"/>
      <c r="X88" s="19"/>
    </row>
    <row r="89" spans="2:24" x14ac:dyDescent="0.25">
      <c r="B89" s="18">
        <v>36341</v>
      </c>
      <c r="D89" s="19">
        <v>200877</v>
      </c>
      <c r="E89" s="19"/>
      <c r="F89" s="19">
        <v>177454</v>
      </c>
      <c r="G89" s="19"/>
      <c r="H89" s="19">
        <v>17903</v>
      </c>
      <c r="I89" s="19"/>
      <c r="J89" s="19">
        <f t="shared" si="1"/>
        <v>195357</v>
      </c>
      <c r="K89" s="19"/>
      <c r="L89" s="19">
        <v>435804</v>
      </c>
      <c r="M89" s="19"/>
      <c r="N89" s="19">
        <v>26384</v>
      </c>
      <c r="O89" s="19"/>
      <c r="P89" s="19">
        <v>55276</v>
      </c>
      <c r="Q89" s="19"/>
      <c r="R89" s="19">
        <v>28115</v>
      </c>
      <c r="S89" s="19"/>
      <c r="T89" s="19">
        <f t="shared" si="2"/>
        <v>941813</v>
      </c>
      <c r="U89" s="19"/>
      <c r="V89" s="19"/>
      <c r="W89" s="19"/>
      <c r="X89" s="19"/>
    </row>
    <row r="90" spans="2:24" x14ac:dyDescent="0.25">
      <c r="B90" s="18">
        <v>36372</v>
      </c>
      <c r="D90" s="19">
        <v>199819</v>
      </c>
      <c r="E90" s="19"/>
      <c r="F90" s="19">
        <v>177291</v>
      </c>
      <c r="G90" s="19"/>
      <c r="H90" s="19">
        <v>18538</v>
      </c>
      <c r="I90" s="19"/>
      <c r="J90" s="19">
        <f t="shared" si="1"/>
        <v>195829</v>
      </c>
      <c r="K90" s="19"/>
      <c r="L90" s="19">
        <v>438734</v>
      </c>
      <c r="M90" s="19"/>
      <c r="N90" s="19">
        <v>26797</v>
      </c>
      <c r="O90" s="19"/>
      <c r="P90" s="19">
        <v>55917</v>
      </c>
      <c r="Q90" s="19"/>
      <c r="R90" s="19">
        <v>28378</v>
      </c>
      <c r="S90" s="19"/>
      <c r="T90" s="19">
        <f t="shared" si="2"/>
        <v>945474</v>
      </c>
      <c r="U90" s="19"/>
      <c r="V90" s="19"/>
      <c r="W90" s="19"/>
      <c r="X90" s="19"/>
    </row>
    <row r="91" spans="2:24" x14ac:dyDescent="0.25">
      <c r="B91" s="18">
        <v>36403</v>
      </c>
      <c r="D91" s="19">
        <v>203854</v>
      </c>
      <c r="E91" s="19"/>
      <c r="F91" s="19">
        <v>177234</v>
      </c>
      <c r="G91" s="19"/>
      <c r="H91" s="19">
        <v>18066</v>
      </c>
      <c r="I91" s="19"/>
      <c r="J91" s="19">
        <f t="shared" si="1"/>
        <v>195300</v>
      </c>
      <c r="K91" s="19"/>
      <c r="L91" s="19">
        <v>441542</v>
      </c>
      <c r="M91" s="19"/>
      <c r="N91" s="19">
        <v>27175</v>
      </c>
      <c r="O91" s="19"/>
      <c r="P91" s="19">
        <v>56428</v>
      </c>
      <c r="Q91" s="19"/>
      <c r="R91" s="19">
        <v>28532</v>
      </c>
      <c r="S91" s="19"/>
      <c r="T91" s="19">
        <f t="shared" si="2"/>
        <v>952831</v>
      </c>
      <c r="U91" s="19"/>
      <c r="V91" s="19"/>
      <c r="W91" s="19"/>
      <c r="X91" s="19"/>
    </row>
    <row r="92" spans="2:24" x14ac:dyDescent="0.25">
      <c r="B92" s="18">
        <v>36433</v>
      </c>
      <c r="D92" s="19">
        <v>200858</v>
      </c>
      <c r="E92" s="19"/>
      <c r="F92" s="19">
        <v>178202</v>
      </c>
      <c r="G92" s="19"/>
      <c r="H92" s="19">
        <v>17747</v>
      </c>
      <c r="I92" s="19"/>
      <c r="J92" s="19">
        <f t="shared" si="1"/>
        <v>195949</v>
      </c>
      <c r="K92" s="19"/>
      <c r="L92" s="19">
        <v>444657</v>
      </c>
      <c r="M92" s="19"/>
      <c r="N92" s="19">
        <v>27445</v>
      </c>
      <c r="O92" s="19"/>
      <c r="P92" s="19">
        <v>57278</v>
      </c>
      <c r="Q92" s="19"/>
      <c r="R92" s="19">
        <v>28788</v>
      </c>
      <c r="S92" s="19"/>
      <c r="T92" s="19">
        <f t="shared" si="2"/>
        <v>954975</v>
      </c>
      <c r="U92" s="19"/>
      <c r="V92" s="19"/>
      <c r="W92" s="19"/>
      <c r="X92" s="19"/>
    </row>
    <row r="93" spans="2:24" x14ac:dyDescent="0.25">
      <c r="B93" s="18">
        <v>36464</v>
      </c>
      <c r="D93" s="19">
        <v>202029</v>
      </c>
      <c r="E93" s="19"/>
      <c r="F93" s="19">
        <v>179188</v>
      </c>
      <c r="G93" s="19"/>
      <c r="H93" s="19">
        <v>17864</v>
      </c>
      <c r="I93" s="19"/>
      <c r="J93" s="19">
        <f t="shared" si="1"/>
        <v>197052</v>
      </c>
      <c r="K93" s="19"/>
      <c r="L93" s="19">
        <v>447961</v>
      </c>
      <c r="M93" s="19"/>
      <c r="N93" s="19">
        <v>27857</v>
      </c>
      <c r="O93" s="19"/>
      <c r="P93" s="19">
        <v>57888</v>
      </c>
      <c r="Q93" s="19"/>
      <c r="R93" s="19">
        <v>28906</v>
      </c>
      <c r="S93" s="19"/>
      <c r="T93" s="19">
        <f t="shared" si="2"/>
        <v>961693</v>
      </c>
      <c r="U93" s="19"/>
      <c r="V93" s="19"/>
      <c r="W93" s="19"/>
      <c r="X93" s="19"/>
    </row>
    <row r="94" spans="2:24" x14ac:dyDescent="0.25">
      <c r="B94" s="18">
        <v>36494</v>
      </c>
      <c r="D94" s="19">
        <v>206157</v>
      </c>
      <c r="E94" s="19"/>
      <c r="F94" s="19">
        <v>181893</v>
      </c>
      <c r="G94" s="19"/>
      <c r="H94" s="19">
        <v>18033</v>
      </c>
      <c r="I94" s="19"/>
      <c r="J94" s="19">
        <f t="shared" si="1"/>
        <v>199926</v>
      </c>
      <c r="K94" s="19"/>
      <c r="L94" s="19">
        <v>450892</v>
      </c>
      <c r="M94" s="19"/>
      <c r="N94" s="19">
        <v>28099</v>
      </c>
      <c r="O94" s="19"/>
      <c r="P94" s="19">
        <v>58669</v>
      </c>
      <c r="Q94" s="19"/>
      <c r="R94" s="19">
        <v>29271</v>
      </c>
      <c r="S94" s="19"/>
      <c r="T94" s="19">
        <f t="shared" si="2"/>
        <v>973014</v>
      </c>
      <c r="U94" s="19"/>
      <c r="V94" s="19"/>
      <c r="W94" s="19"/>
      <c r="X94" s="19"/>
    </row>
    <row r="95" spans="2:24" x14ac:dyDescent="0.25">
      <c r="B95" s="18">
        <v>36525</v>
      </c>
      <c r="D95" s="19">
        <v>210868</v>
      </c>
      <c r="E95" s="19"/>
      <c r="F95" s="19">
        <v>184168</v>
      </c>
      <c r="G95" s="19"/>
      <c r="H95" s="19">
        <v>19077</v>
      </c>
      <c r="I95" s="19"/>
      <c r="J95" s="19">
        <f t="shared" si="1"/>
        <v>203245</v>
      </c>
      <c r="K95" s="19"/>
      <c r="L95" s="19">
        <v>453768</v>
      </c>
      <c r="M95" s="19"/>
      <c r="N95" s="19">
        <v>28883</v>
      </c>
      <c r="O95" s="19"/>
      <c r="P95" s="19">
        <v>58982</v>
      </c>
      <c r="Q95" s="19"/>
      <c r="R95" s="19">
        <v>29637</v>
      </c>
      <c r="S95" s="19"/>
      <c r="T95" s="19">
        <f t="shared" si="2"/>
        <v>985383</v>
      </c>
      <c r="U95" s="19"/>
      <c r="V95" s="19"/>
      <c r="W95" s="19"/>
      <c r="X95" s="19"/>
    </row>
    <row r="96" spans="2:24" x14ac:dyDescent="0.25">
      <c r="B96" s="18">
        <v>36556</v>
      </c>
      <c r="D96" s="19">
        <v>209444</v>
      </c>
      <c r="E96" s="19"/>
      <c r="F96" s="19">
        <v>186016</v>
      </c>
      <c r="G96" s="19"/>
      <c r="H96" s="19">
        <v>17429</v>
      </c>
      <c r="I96" s="19"/>
      <c r="J96" s="19">
        <f t="shared" si="1"/>
        <v>203445</v>
      </c>
      <c r="K96" s="19"/>
      <c r="L96" s="19">
        <v>456855</v>
      </c>
      <c r="M96" s="19"/>
      <c r="N96" s="19">
        <v>29184</v>
      </c>
      <c r="O96" s="19"/>
      <c r="P96" s="19">
        <v>60050</v>
      </c>
      <c r="Q96" s="19"/>
      <c r="R96" s="19">
        <v>29846</v>
      </c>
      <c r="S96" s="19"/>
      <c r="T96" s="19">
        <f t="shared" si="2"/>
        <v>988824</v>
      </c>
      <c r="U96" s="19"/>
      <c r="V96" s="19"/>
      <c r="W96" s="19"/>
      <c r="X96" s="19"/>
    </row>
    <row r="97" spans="2:24" x14ac:dyDescent="0.25">
      <c r="B97" s="18">
        <v>36585</v>
      </c>
      <c r="D97" s="19">
        <v>211643</v>
      </c>
      <c r="E97" s="19"/>
      <c r="F97" s="19">
        <v>187422</v>
      </c>
      <c r="G97" s="19"/>
      <c r="H97" s="19">
        <v>21279</v>
      </c>
      <c r="I97" s="19"/>
      <c r="J97" s="19">
        <f t="shared" si="1"/>
        <v>208701</v>
      </c>
      <c r="K97" s="19"/>
      <c r="L97" s="19">
        <v>459697</v>
      </c>
      <c r="M97" s="19"/>
      <c r="N97" s="19">
        <v>29644</v>
      </c>
      <c r="O97" s="19"/>
      <c r="P97" s="19">
        <v>60624</v>
      </c>
      <c r="Q97" s="19"/>
      <c r="R97" s="19">
        <v>30177</v>
      </c>
      <c r="S97" s="19"/>
      <c r="T97" s="19">
        <f t="shared" si="2"/>
        <v>1000486</v>
      </c>
      <c r="U97" s="19"/>
      <c r="V97" s="19"/>
      <c r="W97" s="19"/>
      <c r="X97" s="19"/>
    </row>
    <row r="98" spans="2:24" x14ac:dyDescent="0.25">
      <c r="B98" s="18">
        <v>36616</v>
      </c>
      <c r="D98" s="19">
        <v>221675</v>
      </c>
      <c r="E98" s="19"/>
      <c r="F98" s="19">
        <v>190118</v>
      </c>
      <c r="G98" s="19"/>
      <c r="H98" s="19">
        <v>21858</v>
      </c>
      <c r="I98" s="19"/>
      <c r="J98" s="19">
        <f t="shared" si="1"/>
        <v>211976</v>
      </c>
      <c r="K98" s="19"/>
      <c r="L98" s="19">
        <v>462998</v>
      </c>
      <c r="M98" s="19"/>
      <c r="N98" s="19">
        <v>30252</v>
      </c>
      <c r="O98" s="19"/>
      <c r="P98" s="19">
        <v>61537</v>
      </c>
      <c r="Q98" s="19"/>
      <c r="R98" s="19">
        <v>30660</v>
      </c>
      <c r="S98" s="19"/>
      <c r="T98" s="19">
        <f t="shared" si="2"/>
        <v>1019098</v>
      </c>
      <c r="U98" s="19"/>
      <c r="V98" s="19"/>
      <c r="W98" s="19"/>
      <c r="X98" s="19"/>
    </row>
    <row r="99" spans="2:24" x14ac:dyDescent="0.25">
      <c r="B99" s="18">
        <v>36646</v>
      </c>
      <c r="D99" s="19">
        <v>223189</v>
      </c>
      <c r="E99" s="19"/>
      <c r="F99" s="19">
        <v>194443</v>
      </c>
      <c r="G99" s="19"/>
      <c r="H99" s="19">
        <v>20262</v>
      </c>
      <c r="I99" s="19"/>
      <c r="J99" s="19">
        <f t="shared" si="1"/>
        <v>214705</v>
      </c>
      <c r="K99" s="19"/>
      <c r="L99" s="19">
        <v>466120</v>
      </c>
      <c r="M99" s="19"/>
      <c r="N99" s="19">
        <v>30431</v>
      </c>
      <c r="O99" s="19"/>
      <c r="P99" s="19">
        <v>62143</v>
      </c>
      <c r="Q99" s="19"/>
      <c r="R99" s="19">
        <v>30868</v>
      </c>
      <c r="S99" s="19"/>
      <c r="T99" s="19">
        <f t="shared" si="2"/>
        <v>1027456</v>
      </c>
      <c r="U99" s="19"/>
      <c r="V99" s="19"/>
      <c r="W99" s="19"/>
      <c r="X99" s="19"/>
    </row>
    <row r="100" spans="2:24" x14ac:dyDescent="0.25">
      <c r="B100" s="18">
        <v>36677</v>
      </c>
      <c r="D100" s="19">
        <v>228842</v>
      </c>
      <c r="E100" s="19"/>
      <c r="F100" s="19">
        <v>199901</v>
      </c>
      <c r="G100" s="19"/>
      <c r="H100" s="19">
        <v>20840</v>
      </c>
      <c r="I100" s="19"/>
      <c r="J100" s="19">
        <f t="shared" si="1"/>
        <v>220741</v>
      </c>
      <c r="K100" s="19"/>
      <c r="L100" s="19">
        <v>468750</v>
      </c>
      <c r="M100" s="19"/>
      <c r="N100" s="19">
        <v>31374</v>
      </c>
      <c r="O100" s="19"/>
      <c r="P100" s="19">
        <v>62632</v>
      </c>
      <c r="Q100" s="19"/>
      <c r="R100" s="19">
        <v>31282</v>
      </c>
      <c r="S100" s="19"/>
      <c r="T100" s="19">
        <f t="shared" si="2"/>
        <v>1043621</v>
      </c>
      <c r="U100" s="19"/>
      <c r="V100" s="19"/>
      <c r="W100" s="19"/>
      <c r="X100" s="19"/>
    </row>
    <row r="101" spans="2:24" x14ac:dyDescent="0.25">
      <c r="B101" s="18">
        <v>36707</v>
      </c>
      <c r="D101" s="19">
        <v>229898</v>
      </c>
      <c r="E101" s="19"/>
      <c r="F101" s="19">
        <v>198070</v>
      </c>
      <c r="G101" s="19"/>
      <c r="H101" s="19">
        <v>20834</v>
      </c>
      <c r="I101" s="19"/>
      <c r="J101" s="19">
        <f t="shared" si="1"/>
        <v>218904</v>
      </c>
      <c r="K101" s="19"/>
      <c r="L101" s="19">
        <v>472054</v>
      </c>
      <c r="M101" s="19"/>
      <c r="N101" s="19">
        <v>31660</v>
      </c>
      <c r="O101" s="19"/>
      <c r="P101" s="19">
        <v>63138</v>
      </c>
      <c r="Q101" s="19"/>
      <c r="R101" s="19">
        <v>31720</v>
      </c>
      <c r="S101" s="19"/>
      <c r="T101" s="19">
        <f t="shared" si="2"/>
        <v>1047374</v>
      </c>
      <c r="U101" s="19"/>
      <c r="V101" s="19"/>
      <c r="W101" s="19"/>
      <c r="X101" s="19"/>
    </row>
    <row r="102" spans="2:24" x14ac:dyDescent="0.25">
      <c r="B102" s="18">
        <v>36738</v>
      </c>
      <c r="D102" s="19">
        <v>231183</v>
      </c>
      <c r="E102" s="19"/>
      <c r="F102" s="19">
        <v>199854</v>
      </c>
      <c r="G102" s="19"/>
      <c r="H102" s="19">
        <v>21824</v>
      </c>
      <c r="I102" s="19"/>
      <c r="J102" s="19">
        <f t="shared" si="1"/>
        <v>221678</v>
      </c>
      <c r="K102" s="19"/>
      <c r="L102" s="19">
        <v>474553</v>
      </c>
      <c r="M102" s="19"/>
      <c r="N102" s="19">
        <v>32117</v>
      </c>
      <c r="O102" s="19"/>
      <c r="P102" s="19">
        <v>63673</v>
      </c>
      <c r="Q102" s="19"/>
      <c r="R102" s="19">
        <v>32018</v>
      </c>
      <c r="S102" s="19"/>
      <c r="T102" s="19">
        <f t="shared" si="2"/>
        <v>1055222</v>
      </c>
      <c r="U102" s="19"/>
      <c r="V102" s="19"/>
      <c r="W102" s="19"/>
      <c r="X102" s="19"/>
    </row>
    <row r="103" spans="2:24" x14ac:dyDescent="0.25">
      <c r="B103" s="18">
        <v>36769</v>
      </c>
      <c r="D103" s="19">
        <v>243670</v>
      </c>
      <c r="E103" s="19"/>
      <c r="F103" s="19">
        <v>202990</v>
      </c>
      <c r="G103" s="19"/>
      <c r="H103" s="19">
        <v>22058</v>
      </c>
      <c r="I103" s="19"/>
      <c r="J103" s="19">
        <f t="shared" si="1"/>
        <v>225048</v>
      </c>
      <c r="K103" s="19"/>
      <c r="L103" s="19">
        <v>477211</v>
      </c>
      <c r="M103" s="19"/>
      <c r="N103" s="19">
        <v>32522</v>
      </c>
      <c r="O103" s="19"/>
      <c r="P103" s="19">
        <v>64073</v>
      </c>
      <c r="Q103" s="19"/>
      <c r="R103" s="19">
        <v>32234</v>
      </c>
      <c r="S103" s="19"/>
      <c r="T103" s="19">
        <f t="shared" si="2"/>
        <v>1074758</v>
      </c>
      <c r="U103" s="19"/>
      <c r="V103" s="19"/>
      <c r="W103" s="19"/>
      <c r="X103" s="19"/>
    </row>
    <row r="104" spans="2:24" x14ac:dyDescent="0.25">
      <c r="B104" s="18">
        <v>36799</v>
      </c>
      <c r="D104" s="19">
        <v>240066</v>
      </c>
      <c r="E104" s="19"/>
      <c r="F104" s="19">
        <v>204779</v>
      </c>
      <c r="G104" s="19"/>
      <c r="H104" s="19">
        <v>22992</v>
      </c>
      <c r="I104" s="19"/>
      <c r="J104" s="19">
        <f t="shared" si="1"/>
        <v>227771</v>
      </c>
      <c r="K104" s="19"/>
      <c r="L104" s="19">
        <v>479760</v>
      </c>
      <c r="M104" s="19"/>
      <c r="N104" s="19">
        <v>32903</v>
      </c>
      <c r="O104" s="19"/>
      <c r="P104" s="19">
        <v>64663</v>
      </c>
      <c r="Q104" s="19"/>
      <c r="R104" s="19">
        <v>33049</v>
      </c>
      <c r="S104" s="19"/>
      <c r="T104" s="19">
        <f t="shared" si="2"/>
        <v>1078212</v>
      </c>
      <c r="U104" s="19"/>
      <c r="V104" s="19"/>
      <c r="W104" s="19"/>
      <c r="X104" s="19"/>
    </row>
    <row r="105" spans="2:24" x14ac:dyDescent="0.25">
      <c r="B105" s="18">
        <v>36830</v>
      </c>
      <c r="D105" s="19">
        <v>244448</v>
      </c>
      <c r="E105" s="19"/>
      <c r="F105" s="19">
        <v>206383</v>
      </c>
      <c r="G105" s="19"/>
      <c r="H105" s="19">
        <v>21215</v>
      </c>
      <c r="I105" s="19"/>
      <c r="J105" s="19">
        <f t="shared" si="1"/>
        <v>227598</v>
      </c>
      <c r="K105" s="19"/>
      <c r="L105" s="19">
        <v>482450</v>
      </c>
      <c r="M105" s="19"/>
      <c r="N105" s="19">
        <v>33494</v>
      </c>
      <c r="O105" s="19"/>
      <c r="P105" s="19">
        <v>65309</v>
      </c>
      <c r="Q105" s="19"/>
      <c r="R105" s="19">
        <v>33287</v>
      </c>
      <c r="S105" s="19"/>
      <c r="T105" s="19">
        <f t="shared" si="2"/>
        <v>1086586</v>
      </c>
      <c r="U105" s="19"/>
      <c r="V105" s="19"/>
      <c r="W105" s="19"/>
      <c r="X105" s="19"/>
    </row>
    <row r="106" spans="2:24" x14ac:dyDescent="0.25">
      <c r="B106" s="18">
        <v>36860</v>
      </c>
      <c r="D106" s="19">
        <v>250160</v>
      </c>
      <c r="E106" s="19"/>
      <c r="F106" s="19">
        <v>206534</v>
      </c>
      <c r="G106" s="19"/>
      <c r="H106" s="19">
        <v>20129</v>
      </c>
      <c r="I106" s="19"/>
      <c r="J106" s="19">
        <f t="shared" si="1"/>
        <v>226663</v>
      </c>
      <c r="K106" s="19"/>
      <c r="L106" s="19">
        <v>485376</v>
      </c>
      <c r="M106" s="19"/>
      <c r="N106" s="19">
        <v>33903</v>
      </c>
      <c r="O106" s="19"/>
      <c r="P106" s="19">
        <v>66055</v>
      </c>
      <c r="Q106" s="19"/>
      <c r="R106" s="19">
        <v>33599</v>
      </c>
      <c r="S106" s="19"/>
      <c r="T106" s="19">
        <f t="shared" si="2"/>
        <v>1095756</v>
      </c>
      <c r="U106" s="19"/>
      <c r="V106" s="19"/>
      <c r="W106" s="19"/>
      <c r="X106" s="19"/>
    </row>
    <row r="107" spans="2:24" x14ac:dyDescent="0.25">
      <c r="B107" s="18">
        <v>36891</v>
      </c>
      <c r="D107" s="19">
        <v>249782</v>
      </c>
      <c r="E107" s="19"/>
      <c r="F107" s="19">
        <v>208597</v>
      </c>
      <c r="G107" s="19"/>
      <c r="H107" s="19">
        <v>18648</v>
      </c>
      <c r="I107" s="19"/>
      <c r="J107" s="19">
        <f t="shared" si="1"/>
        <v>227245</v>
      </c>
      <c r="K107" s="19"/>
      <c r="L107" s="19">
        <v>494967</v>
      </c>
      <c r="M107" s="19"/>
      <c r="N107" s="19">
        <v>34316</v>
      </c>
      <c r="O107" s="19"/>
      <c r="P107" s="19">
        <v>66895</v>
      </c>
      <c r="Q107" s="19"/>
      <c r="R107" s="19">
        <v>33846</v>
      </c>
      <c r="S107" s="19"/>
      <c r="T107" s="19">
        <f t="shared" si="2"/>
        <v>1107051</v>
      </c>
      <c r="U107" s="19"/>
      <c r="V107" s="19"/>
      <c r="W107" s="19"/>
      <c r="X107" s="19"/>
    </row>
    <row r="108" spans="2:24" x14ac:dyDescent="0.25">
      <c r="B108" s="18">
        <v>36922</v>
      </c>
      <c r="D108" s="19">
        <v>246839</v>
      </c>
      <c r="E108" s="19"/>
      <c r="F108" s="19">
        <v>212927</v>
      </c>
      <c r="G108" s="19"/>
      <c r="H108" s="19">
        <v>17933</v>
      </c>
      <c r="I108" s="19"/>
      <c r="J108" s="19">
        <f t="shared" si="1"/>
        <v>230860</v>
      </c>
      <c r="K108" s="19"/>
      <c r="L108" s="19">
        <v>498247</v>
      </c>
      <c r="M108" s="19"/>
      <c r="N108" s="19">
        <v>34615</v>
      </c>
      <c r="O108" s="19"/>
      <c r="P108" s="19">
        <v>67402</v>
      </c>
      <c r="Q108" s="19"/>
      <c r="R108" s="19">
        <v>34165</v>
      </c>
      <c r="S108" s="19"/>
      <c r="T108" s="19">
        <f t="shared" si="2"/>
        <v>1112128</v>
      </c>
      <c r="U108" s="19"/>
      <c r="V108" s="19"/>
      <c r="W108" s="19"/>
      <c r="X108" s="19"/>
    </row>
    <row r="109" spans="2:24" x14ac:dyDescent="0.25">
      <c r="B109" s="18">
        <v>36950</v>
      </c>
      <c r="D109" s="19">
        <v>249723</v>
      </c>
      <c r="E109" s="19"/>
      <c r="F109" s="19">
        <v>215316</v>
      </c>
      <c r="G109" s="19"/>
      <c r="H109" s="19">
        <v>19225</v>
      </c>
      <c r="I109" s="19"/>
      <c r="J109" s="19">
        <f t="shared" si="1"/>
        <v>234541</v>
      </c>
      <c r="K109" s="19"/>
      <c r="L109" s="19">
        <v>501629</v>
      </c>
      <c r="M109" s="19"/>
      <c r="N109" s="19">
        <v>35111</v>
      </c>
      <c r="O109" s="19"/>
      <c r="P109" s="19">
        <v>68026</v>
      </c>
      <c r="Q109" s="19"/>
      <c r="R109" s="19">
        <v>34448</v>
      </c>
      <c r="S109" s="19"/>
      <c r="T109" s="19">
        <f t="shared" si="2"/>
        <v>1123478</v>
      </c>
      <c r="U109" s="19"/>
      <c r="V109" s="19"/>
      <c r="W109" s="19"/>
      <c r="X109" s="19"/>
    </row>
    <row r="110" spans="2:24" x14ac:dyDescent="0.25">
      <c r="B110" s="18">
        <v>36981</v>
      </c>
      <c r="D110" s="19">
        <v>256504</v>
      </c>
      <c r="E110" s="19"/>
      <c r="F110" s="19">
        <v>217576</v>
      </c>
      <c r="G110" s="19"/>
      <c r="H110" s="19">
        <v>18375</v>
      </c>
      <c r="I110" s="19"/>
      <c r="J110" s="19">
        <f t="shared" si="1"/>
        <v>235951</v>
      </c>
      <c r="K110" s="19"/>
      <c r="L110" s="19">
        <v>505405</v>
      </c>
      <c r="M110" s="19"/>
      <c r="N110" s="19">
        <v>34681</v>
      </c>
      <c r="O110" s="19"/>
      <c r="P110" s="19">
        <v>68627</v>
      </c>
      <c r="Q110" s="19"/>
      <c r="R110" s="19">
        <v>35329</v>
      </c>
      <c r="S110" s="19"/>
      <c r="T110" s="19">
        <f t="shared" si="2"/>
        <v>1136497</v>
      </c>
      <c r="U110" s="19"/>
      <c r="V110" s="19"/>
      <c r="W110" s="19"/>
      <c r="X110" s="19"/>
    </row>
    <row r="111" spans="2:24" x14ac:dyDescent="0.25">
      <c r="B111" s="18">
        <v>37011</v>
      </c>
      <c r="D111" s="19">
        <v>248881</v>
      </c>
      <c r="E111" s="19"/>
      <c r="F111" s="19">
        <v>219210</v>
      </c>
      <c r="G111" s="19"/>
      <c r="H111" s="19">
        <v>17719</v>
      </c>
      <c r="I111" s="19"/>
      <c r="J111" s="19">
        <f t="shared" si="1"/>
        <v>236929</v>
      </c>
      <c r="K111" s="19"/>
      <c r="L111" s="19">
        <v>509188</v>
      </c>
      <c r="M111" s="19"/>
      <c r="N111" s="19">
        <v>35912</v>
      </c>
      <c r="O111" s="19"/>
      <c r="P111" s="19">
        <v>69522</v>
      </c>
      <c r="Q111" s="19"/>
      <c r="R111" s="19">
        <v>35577</v>
      </c>
      <c r="S111" s="19"/>
      <c r="T111" s="19">
        <f t="shared" si="2"/>
        <v>1136009</v>
      </c>
      <c r="U111" s="19"/>
      <c r="V111" s="19"/>
      <c r="W111" s="19"/>
      <c r="X111" s="19"/>
    </row>
    <row r="112" spans="2:24" x14ac:dyDescent="0.25">
      <c r="B112" s="18">
        <v>37042</v>
      </c>
      <c r="D112" s="19">
        <v>252108</v>
      </c>
      <c r="E112" s="19"/>
      <c r="F112" s="19">
        <v>217519</v>
      </c>
      <c r="G112" s="19"/>
      <c r="H112" s="19">
        <v>17902</v>
      </c>
      <c r="I112" s="19"/>
      <c r="J112" s="19">
        <f t="shared" si="1"/>
        <v>235421</v>
      </c>
      <c r="K112" s="19"/>
      <c r="L112" s="19">
        <v>512844</v>
      </c>
      <c r="M112" s="19"/>
      <c r="N112" s="19">
        <v>36623</v>
      </c>
      <c r="O112" s="19"/>
      <c r="P112" s="19">
        <v>70319</v>
      </c>
      <c r="Q112" s="19"/>
      <c r="R112" s="19">
        <v>35783</v>
      </c>
      <c r="S112" s="19"/>
      <c r="T112" s="19">
        <f t="shared" si="2"/>
        <v>1143098</v>
      </c>
      <c r="U112" s="19"/>
      <c r="V112" s="19"/>
      <c r="W112" s="19"/>
      <c r="X112" s="19"/>
    </row>
    <row r="113" spans="2:24" x14ac:dyDescent="0.25">
      <c r="B113" s="18">
        <v>37072</v>
      </c>
      <c r="D113" s="19">
        <v>259796</v>
      </c>
      <c r="E113" s="19"/>
      <c r="F113" s="19">
        <v>222169</v>
      </c>
      <c r="G113" s="19"/>
      <c r="H113" s="19">
        <v>18759</v>
      </c>
      <c r="I113" s="19"/>
      <c r="J113" s="19">
        <f t="shared" si="1"/>
        <v>240928</v>
      </c>
      <c r="K113" s="19"/>
      <c r="L113" s="19">
        <v>516703</v>
      </c>
      <c r="M113" s="19"/>
      <c r="N113" s="19">
        <v>36763</v>
      </c>
      <c r="O113" s="19"/>
      <c r="P113" s="19">
        <v>71314</v>
      </c>
      <c r="Q113" s="19"/>
      <c r="R113" s="19">
        <v>35935</v>
      </c>
      <c r="S113" s="19"/>
      <c r="T113" s="19">
        <f t="shared" si="2"/>
        <v>1161439</v>
      </c>
      <c r="U113" s="19"/>
      <c r="V113" s="19"/>
      <c r="W113" s="19"/>
      <c r="X113" s="19"/>
    </row>
    <row r="114" spans="2:24" x14ac:dyDescent="0.25">
      <c r="B114" s="18">
        <v>37103</v>
      </c>
      <c r="D114" s="19">
        <v>258426</v>
      </c>
      <c r="E114" s="19"/>
      <c r="F114" s="19">
        <v>224285</v>
      </c>
      <c r="G114" s="19"/>
      <c r="H114" s="19">
        <v>17485</v>
      </c>
      <c r="I114" s="19"/>
      <c r="J114" s="19">
        <f t="shared" si="1"/>
        <v>241770</v>
      </c>
      <c r="K114" s="19"/>
      <c r="L114" s="19">
        <v>520847</v>
      </c>
      <c r="M114" s="19"/>
      <c r="N114" s="19">
        <v>37103</v>
      </c>
      <c r="O114" s="19"/>
      <c r="P114" s="19">
        <v>72072</v>
      </c>
      <c r="Q114" s="19"/>
      <c r="R114" s="19">
        <v>36167</v>
      </c>
      <c r="S114" s="19"/>
      <c r="T114" s="19">
        <f t="shared" si="2"/>
        <v>1166385</v>
      </c>
      <c r="U114" s="19"/>
      <c r="V114" s="19"/>
      <c r="W114" s="19"/>
      <c r="X114" s="19"/>
    </row>
    <row r="115" spans="2:24" x14ac:dyDescent="0.25">
      <c r="B115" s="18">
        <v>37134</v>
      </c>
      <c r="D115" s="19">
        <v>262918</v>
      </c>
      <c r="E115" s="19"/>
      <c r="F115" s="19">
        <v>225979</v>
      </c>
      <c r="G115" s="19"/>
      <c r="H115" s="19">
        <v>16889</v>
      </c>
      <c r="I115" s="19"/>
      <c r="J115" s="19">
        <f t="shared" si="1"/>
        <v>242868</v>
      </c>
      <c r="K115" s="19"/>
      <c r="L115" s="19">
        <v>525000</v>
      </c>
      <c r="M115" s="19"/>
      <c r="N115" s="19">
        <v>37433</v>
      </c>
      <c r="O115" s="19"/>
      <c r="P115" s="19">
        <v>72949</v>
      </c>
      <c r="Q115" s="19"/>
      <c r="R115" s="19">
        <v>36469</v>
      </c>
      <c r="S115" s="19"/>
      <c r="T115" s="19">
        <f t="shared" si="2"/>
        <v>1177637</v>
      </c>
      <c r="U115" s="19"/>
      <c r="V115" s="19"/>
      <c r="W115" s="19"/>
      <c r="X115" s="19"/>
    </row>
    <row r="116" spans="2:24" x14ac:dyDescent="0.25">
      <c r="B116" s="18">
        <v>37164</v>
      </c>
      <c r="D116" s="19">
        <v>258269</v>
      </c>
      <c r="E116" s="19"/>
      <c r="F116" s="19">
        <v>227890</v>
      </c>
      <c r="G116" s="19"/>
      <c r="H116" s="19">
        <v>14592</v>
      </c>
      <c r="I116" s="19"/>
      <c r="J116" s="19">
        <f t="shared" si="1"/>
        <v>242482</v>
      </c>
      <c r="K116" s="19"/>
      <c r="L116" s="19">
        <v>529309</v>
      </c>
      <c r="M116" s="19"/>
      <c r="N116" s="19">
        <v>37501</v>
      </c>
      <c r="O116" s="19"/>
      <c r="P116" s="19">
        <v>73696</v>
      </c>
      <c r="Q116" s="19"/>
      <c r="R116" s="19">
        <v>36764</v>
      </c>
      <c r="S116" s="19"/>
      <c r="T116" s="19">
        <f t="shared" si="2"/>
        <v>1178021</v>
      </c>
      <c r="U116" s="19"/>
      <c r="V116" s="19"/>
      <c r="W116" s="19"/>
      <c r="X116" s="19"/>
    </row>
    <row r="117" spans="2:24" x14ac:dyDescent="0.25">
      <c r="B117" s="18">
        <v>37195</v>
      </c>
      <c r="D117" s="19">
        <v>260143</v>
      </c>
      <c r="E117" s="19"/>
      <c r="F117" s="19">
        <v>229068</v>
      </c>
      <c r="G117" s="19"/>
      <c r="H117" s="19">
        <v>16027</v>
      </c>
      <c r="I117" s="19"/>
      <c r="J117" s="19">
        <f t="shared" si="1"/>
        <v>245095</v>
      </c>
      <c r="K117" s="19"/>
      <c r="L117" s="19">
        <v>533343</v>
      </c>
      <c r="M117" s="19"/>
      <c r="N117" s="19">
        <v>38008</v>
      </c>
      <c r="O117" s="19"/>
      <c r="P117" s="19">
        <v>74500</v>
      </c>
      <c r="Q117" s="19"/>
      <c r="R117" s="19">
        <v>37194</v>
      </c>
      <c r="S117" s="19"/>
      <c r="T117" s="19">
        <f t="shared" si="2"/>
        <v>1188283</v>
      </c>
      <c r="U117" s="19"/>
      <c r="V117" s="19"/>
      <c r="W117" s="19"/>
      <c r="X117" s="19"/>
    </row>
    <row r="118" spans="2:24" x14ac:dyDescent="0.25">
      <c r="B118" s="18">
        <v>37225</v>
      </c>
      <c r="D118" s="19">
        <v>258545</v>
      </c>
      <c r="E118" s="19"/>
      <c r="F118" s="19">
        <v>229077</v>
      </c>
      <c r="G118" s="19"/>
      <c r="H118" s="19">
        <v>17504</v>
      </c>
      <c r="I118" s="19"/>
      <c r="J118" s="19">
        <f t="shared" si="1"/>
        <v>246581</v>
      </c>
      <c r="K118" s="19"/>
      <c r="L118" s="19">
        <v>537522</v>
      </c>
      <c r="M118" s="19"/>
      <c r="N118" s="19">
        <v>38533</v>
      </c>
      <c r="O118" s="19"/>
      <c r="P118" s="19">
        <v>75216</v>
      </c>
      <c r="Q118" s="19"/>
      <c r="R118" s="19">
        <v>37518</v>
      </c>
      <c r="S118" s="19"/>
      <c r="T118" s="19">
        <f t="shared" si="2"/>
        <v>1193915</v>
      </c>
      <c r="U118" s="19"/>
      <c r="V118" s="19"/>
      <c r="W118" s="19"/>
      <c r="X118" s="19"/>
    </row>
    <row r="119" spans="2:24" x14ac:dyDescent="0.25">
      <c r="B119" s="18">
        <v>37256</v>
      </c>
      <c r="D119" s="19">
        <v>257911</v>
      </c>
      <c r="E119" s="19"/>
      <c r="F119" s="19">
        <v>228451</v>
      </c>
      <c r="G119" s="19"/>
      <c r="H119" s="19">
        <v>17629</v>
      </c>
      <c r="I119" s="19"/>
      <c r="J119" s="19">
        <f t="shared" si="1"/>
        <v>246080</v>
      </c>
      <c r="K119" s="19"/>
      <c r="L119" s="19">
        <v>541934</v>
      </c>
      <c r="M119" s="19"/>
      <c r="N119" s="19">
        <v>39120</v>
      </c>
      <c r="O119" s="19"/>
      <c r="P119" s="19">
        <v>75902</v>
      </c>
      <c r="Q119" s="19"/>
      <c r="R119" s="19">
        <v>37819</v>
      </c>
      <c r="S119" s="19"/>
      <c r="T119" s="19">
        <f t="shared" si="2"/>
        <v>1198766</v>
      </c>
      <c r="U119" s="19"/>
      <c r="V119" s="19"/>
      <c r="W119" s="19"/>
      <c r="X119" s="19"/>
    </row>
    <row r="120" spans="2:24" x14ac:dyDescent="0.25">
      <c r="B120" s="18">
        <v>37287</v>
      </c>
      <c r="D120" s="19">
        <v>257480</v>
      </c>
      <c r="E120" s="19"/>
      <c r="F120" s="19">
        <v>227924</v>
      </c>
      <c r="G120" s="19"/>
      <c r="H120" s="19">
        <v>17181</v>
      </c>
      <c r="I120" s="19"/>
      <c r="J120" s="19">
        <f t="shared" si="1"/>
        <v>245105</v>
      </c>
      <c r="K120" s="19"/>
      <c r="L120" s="19">
        <v>546456</v>
      </c>
      <c r="M120" s="19"/>
      <c r="N120" s="19">
        <v>39671</v>
      </c>
      <c r="O120" s="19"/>
      <c r="P120" s="19">
        <v>76759</v>
      </c>
      <c r="Q120" s="19"/>
      <c r="R120" s="19">
        <v>38027</v>
      </c>
      <c r="S120" s="19"/>
      <c r="T120" s="19">
        <f t="shared" si="2"/>
        <v>1203498</v>
      </c>
      <c r="U120" s="19"/>
      <c r="V120" s="19"/>
      <c r="W120" s="19"/>
      <c r="X120" s="19"/>
    </row>
    <row r="121" spans="2:24" x14ac:dyDescent="0.25">
      <c r="B121" s="18">
        <v>37315</v>
      </c>
      <c r="D121" s="19">
        <v>256577</v>
      </c>
      <c r="E121" s="19"/>
      <c r="F121" s="19">
        <v>228356</v>
      </c>
      <c r="G121" s="19"/>
      <c r="H121" s="19">
        <v>16786</v>
      </c>
      <c r="I121" s="19"/>
      <c r="J121" s="19">
        <f t="shared" si="1"/>
        <v>245142</v>
      </c>
      <c r="K121" s="19"/>
      <c r="L121" s="19">
        <v>551551</v>
      </c>
      <c r="M121" s="19"/>
      <c r="N121" s="19">
        <v>40309</v>
      </c>
      <c r="O121" s="19"/>
      <c r="P121" s="19">
        <v>77251</v>
      </c>
      <c r="Q121" s="19"/>
      <c r="R121" s="19">
        <v>38388</v>
      </c>
      <c r="S121" s="19"/>
      <c r="T121" s="19">
        <f t="shared" si="2"/>
        <v>1209218</v>
      </c>
      <c r="U121" s="19"/>
      <c r="V121" s="19"/>
      <c r="W121" s="19"/>
      <c r="X121" s="19"/>
    </row>
    <row r="122" spans="2:24" x14ac:dyDescent="0.25">
      <c r="B122" s="18">
        <v>37346</v>
      </c>
      <c r="D122" s="19">
        <v>257845</v>
      </c>
      <c r="E122" s="19"/>
      <c r="F122" s="19">
        <v>229349</v>
      </c>
      <c r="G122" s="19"/>
      <c r="H122" s="19">
        <v>16703</v>
      </c>
      <c r="I122" s="19"/>
      <c r="J122" s="19">
        <f t="shared" si="1"/>
        <v>246052</v>
      </c>
      <c r="K122" s="19"/>
      <c r="L122" s="19">
        <v>556746</v>
      </c>
      <c r="M122" s="19"/>
      <c r="N122" s="19">
        <v>40370</v>
      </c>
      <c r="O122" s="19"/>
      <c r="P122" s="19">
        <v>78224</v>
      </c>
      <c r="Q122" s="19"/>
      <c r="R122" s="19">
        <v>38629</v>
      </c>
      <c r="S122" s="19"/>
      <c r="T122" s="19">
        <f t="shared" si="2"/>
        <v>1217866</v>
      </c>
      <c r="U122" s="19"/>
      <c r="V122" s="19"/>
      <c r="W122" s="19"/>
      <c r="X122" s="19"/>
    </row>
    <row r="123" spans="2:24" x14ac:dyDescent="0.25">
      <c r="B123" s="18">
        <v>37376</v>
      </c>
      <c r="D123" s="19">
        <v>254224</v>
      </c>
      <c r="E123" s="19"/>
      <c r="F123" s="19">
        <v>229099</v>
      </c>
      <c r="G123" s="19"/>
      <c r="H123" s="19">
        <v>16718</v>
      </c>
      <c r="I123" s="19"/>
      <c r="J123" s="19">
        <f t="shared" si="1"/>
        <v>245817</v>
      </c>
      <c r="K123" s="19"/>
      <c r="L123" s="19">
        <v>562222</v>
      </c>
      <c r="M123" s="19"/>
      <c r="N123" s="19">
        <v>40690</v>
      </c>
      <c r="O123" s="19"/>
      <c r="P123" s="19">
        <v>79085</v>
      </c>
      <c r="Q123" s="19"/>
      <c r="R123" s="19">
        <v>39102</v>
      </c>
      <c r="S123" s="19"/>
      <c r="T123" s="19">
        <f t="shared" si="2"/>
        <v>1221140</v>
      </c>
      <c r="U123" s="19"/>
      <c r="V123" s="19"/>
      <c r="W123" s="19"/>
      <c r="X123" s="19"/>
    </row>
    <row r="124" spans="2:24" x14ac:dyDescent="0.25">
      <c r="B124" s="18">
        <v>37407</v>
      </c>
      <c r="D124" s="19">
        <v>257499</v>
      </c>
      <c r="E124" s="19"/>
      <c r="F124" s="19">
        <v>232388</v>
      </c>
      <c r="G124" s="19"/>
      <c r="H124" s="19">
        <v>14884</v>
      </c>
      <c r="I124" s="19"/>
      <c r="J124" s="19">
        <f t="shared" si="1"/>
        <v>247272</v>
      </c>
      <c r="K124" s="19"/>
      <c r="L124" s="19">
        <v>568288</v>
      </c>
      <c r="M124" s="19"/>
      <c r="N124" s="19">
        <v>41086</v>
      </c>
      <c r="O124" s="19"/>
      <c r="P124" s="19">
        <v>80037</v>
      </c>
      <c r="Q124" s="19"/>
      <c r="R124" s="19">
        <v>39426</v>
      </c>
      <c r="S124" s="19"/>
      <c r="T124" s="19">
        <f t="shared" si="2"/>
        <v>1233608</v>
      </c>
      <c r="U124" s="19"/>
      <c r="V124" s="19"/>
      <c r="W124" s="19"/>
      <c r="X124" s="19"/>
    </row>
    <row r="125" spans="2:24" x14ac:dyDescent="0.25">
      <c r="B125" s="18">
        <v>37437</v>
      </c>
      <c r="D125" s="19">
        <v>265091</v>
      </c>
      <c r="E125" s="19"/>
      <c r="F125" s="19">
        <v>234217</v>
      </c>
      <c r="G125" s="19"/>
      <c r="H125" s="19">
        <v>12032</v>
      </c>
      <c r="I125" s="19"/>
      <c r="J125" s="19">
        <f t="shared" si="1"/>
        <v>246249</v>
      </c>
      <c r="K125" s="19"/>
      <c r="L125" s="19">
        <v>574088</v>
      </c>
      <c r="M125" s="19"/>
      <c r="N125" s="19">
        <v>40706</v>
      </c>
      <c r="O125" s="19"/>
      <c r="P125" s="19">
        <v>80896</v>
      </c>
      <c r="Q125" s="19"/>
      <c r="R125" s="19">
        <v>39693</v>
      </c>
      <c r="S125" s="19"/>
      <c r="T125" s="19">
        <f t="shared" si="2"/>
        <v>1246723</v>
      </c>
      <c r="U125" s="19"/>
      <c r="V125" s="19"/>
      <c r="W125" s="19"/>
      <c r="X125" s="19"/>
    </row>
    <row r="126" spans="2:24" x14ac:dyDescent="0.25">
      <c r="B126" s="18">
        <v>37468</v>
      </c>
      <c r="D126" s="19">
        <v>258517</v>
      </c>
      <c r="E126" s="19"/>
      <c r="F126" s="19">
        <v>236548</v>
      </c>
      <c r="G126" s="19"/>
      <c r="H126" s="19">
        <v>10270</v>
      </c>
      <c r="I126" s="19"/>
      <c r="J126" s="19">
        <f t="shared" si="1"/>
        <v>246818</v>
      </c>
      <c r="K126" s="19"/>
      <c r="L126" s="19">
        <v>579766</v>
      </c>
      <c r="M126" s="19"/>
      <c r="N126" s="19">
        <v>41121</v>
      </c>
      <c r="O126" s="19"/>
      <c r="P126" s="19">
        <v>81955</v>
      </c>
      <c r="Q126" s="19"/>
      <c r="R126" s="19">
        <v>40254</v>
      </c>
      <c r="S126" s="19"/>
      <c r="T126" s="19">
        <f t="shared" si="2"/>
        <v>1248431</v>
      </c>
      <c r="U126" s="19"/>
      <c r="V126" s="19"/>
      <c r="W126" s="19"/>
      <c r="X126" s="19"/>
    </row>
    <row r="127" spans="2:24" x14ac:dyDescent="0.25">
      <c r="B127" s="18">
        <v>37499</v>
      </c>
      <c r="D127" s="19">
        <v>256180</v>
      </c>
      <c r="E127" s="19"/>
      <c r="F127" s="19">
        <v>239504</v>
      </c>
      <c r="G127" s="19"/>
      <c r="H127" s="19">
        <v>11237</v>
      </c>
      <c r="I127" s="19"/>
      <c r="J127" s="19">
        <f t="shared" si="1"/>
        <v>250741</v>
      </c>
      <c r="K127" s="19"/>
      <c r="L127" s="19">
        <v>585925</v>
      </c>
      <c r="M127" s="19"/>
      <c r="N127" s="19">
        <v>42540</v>
      </c>
      <c r="O127" s="19"/>
      <c r="P127" s="19">
        <v>82934</v>
      </c>
      <c r="Q127" s="19"/>
      <c r="R127" s="19">
        <v>40742</v>
      </c>
      <c r="S127" s="19"/>
      <c r="T127" s="19">
        <f t="shared" si="2"/>
        <v>1259062</v>
      </c>
      <c r="U127" s="19"/>
      <c r="V127" s="19"/>
      <c r="W127" s="19"/>
      <c r="X127" s="19"/>
    </row>
    <row r="128" spans="2:24" x14ac:dyDescent="0.25">
      <c r="B128" s="18">
        <v>37529</v>
      </c>
      <c r="D128" s="19">
        <v>270435</v>
      </c>
      <c r="E128" s="19"/>
      <c r="F128" s="19">
        <v>240623</v>
      </c>
      <c r="G128" s="19"/>
      <c r="H128" s="19">
        <v>9711</v>
      </c>
      <c r="I128" s="19"/>
      <c r="J128" s="19">
        <f t="shared" si="1"/>
        <v>250334</v>
      </c>
      <c r="K128" s="19"/>
      <c r="L128" s="19">
        <v>591890</v>
      </c>
      <c r="M128" s="19"/>
      <c r="N128" s="19">
        <v>43156</v>
      </c>
      <c r="O128" s="19"/>
      <c r="P128" s="19">
        <v>83621</v>
      </c>
      <c r="Q128" s="19"/>
      <c r="R128" s="19">
        <v>40990</v>
      </c>
      <c r="S128" s="19"/>
      <c r="T128" s="19">
        <f t="shared" si="2"/>
        <v>1280426</v>
      </c>
      <c r="U128" s="19"/>
      <c r="V128" s="19"/>
      <c r="W128" s="19"/>
      <c r="X128" s="19"/>
    </row>
    <row r="129" spans="2:24" x14ac:dyDescent="0.25">
      <c r="B129" s="18">
        <v>37560</v>
      </c>
      <c r="D129" s="19">
        <v>270171</v>
      </c>
      <c r="E129" s="19"/>
      <c r="F129" s="19">
        <v>246563</v>
      </c>
      <c r="G129" s="19"/>
      <c r="H129" s="19">
        <v>8604</v>
      </c>
      <c r="I129" s="19"/>
      <c r="J129" s="19">
        <f t="shared" si="1"/>
        <v>255167</v>
      </c>
      <c r="K129" s="19"/>
      <c r="L129" s="19">
        <v>598562</v>
      </c>
      <c r="M129" s="19"/>
      <c r="N129" s="19">
        <v>43503</v>
      </c>
      <c r="O129" s="19"/>
      <c r="P129" s="19">
        <v>84901</v>
      </c>
      <c r="Q129" s="19"/>
      <c r="R129" s="19">
        <v>41309</v>
      </c>
      <c r="S129" s="19"/>
      <c r="T129" s="19">
        <f t="shared" si="2"/>
        <v>1293613</v>
      </c>
      <c r="U129" s="19"/>
      <c r="V129" s="19"/>
      <c r="W129" s="19"/>
      <c r="X129" s="19"/>
    </row>
    <row r="130" spans="2:24" x14ac:dyDescent="0.25">
      <c r="B130" s="18">
        <v>37590</v>
      </c>
      <c r="D130" s="19">
        <v>272691</v>
      </c>
      <c r="E130" s="19"/>
      <c r="F130" s="19">
        <v>249145</v>
      </c>
      <c r="G130" s="19"/>
      <c r="H130" s="19">
        <v>10136</v>
      </c>
      <c r="I130" s="19"/>
      <c r="J130" s="19">
        <f t="shared" si="1"/>
        <v>259281</v>
      </c>
      <c r="K130" s="19"/>
      <c r="L130" s="19">
        <v>605636</v>
      </c>
      <c r="M130" s="19"/>
      <c r="N130" s="19">
        <v>44052</v>
      </c>
      <c r="O130" s="19"/>
      <c r="P130" s="19">
        <v>85163</v>
      </c>
      <c r="Q130" s="19"/>
      <c r="R130" s="19">
        <v>41651</v>
      </c>
      <c r="S130" s="19"/>
      <c r="T130" s="19">
        <f t="shared" si="2"/>
        <v>1308474</v>
      </c>
      <c r="U130" s="19"/>
      <c r="V130" s="19"/>
      <c r="W130" s="19"/>
      <c r="X130" s="19"/>
    </row>
    <row r="131" spans="2:24" x14ac:dyDescent="0.25">
      <c r="B131" s="18">
        <v>37621</v>
      </c>
      <c r="D131" s="19">
        <v>266930</v>
      </c>
      <c r="E131" s="19"/>
      <c r="F131" s="19">
        <v>253704</v>
      </c>
      <c r="G131" s="19"/>
      <c r="H131" s="19">
        <v>10083</v>
      </c>
      <c r="I131" s="19"/>
      <c r="J131" s="19">
        <f t="shared" si="1"/>
        <v>263787</v>
      </c>
      <c r="K131" s="19"/>
      <c r="L131" s="19">
        <v>611633</v>
      </c>
      <c r="M131" s="19"/>
      <c r="N131" s="19">
        <v>44481</v>
      </c>
      <c r="O131" s="19"/>
      <c r="P131" s="19">
        <v>86142</v>
      </c>
      <c r="Q131" s="19"/>
      <c r="R131" s="19">
        <v>42181</v>
      </c>
      <c r="S131" s="19"/>
      <c r="T131" s="19">
        <f t="shared" si="2"/>
        <v>1315154</v>
      </c>
      <c r="U131" s="19"/>
      <c r="V131" s="19"/>
      <c r="W131" s="19"/>
      <c r="X131" s="19"/>
    </row>
    <row r="132" spans="2:24" x14ac:dyDescent="0.25">
      <c r="B132" s="18">
        <v>37652</v>
      </c>
      <c r="D132" s="19">
        <v>266620</v>
      </c>
      <c r="E132" s="19"/>
      <c r="F132" s="19">
        <v>252755</v>
      </c>
      <c r="G132" s="19"/>
      <c r="H132" s="19">
        <v>9536</v>
      </c>
      <c r="I132" s="19"/>
      <c r="J132" s="19">
        <f t="shared" si="1"/>
        <v>262291</v>
      </c>
      <c r="K132" s="19"/>
      <c r="L132" s="19">
        <v>618141</v>
      </c>
      <c r="M132" s="19"/>
      <c r="N132" s="19">
        <v>44961</v>
      </c>
      <c r="O132" s="19"/>
      <c r="P132" s="19">
        <v>86501</v>
      </c>
      <c r="Q132" s="19"/>
      <c r="R132" s="19">
        <v>42540</v>
      </c>
      <c r="S132" s="19"/>
      <c r="T132" s="19">
        <f t="shared" si="2"/>
        <v>1321054</v>
      </c>
      <c r="U132" s="19"/>
      <c r="V132" s="19"/>
      <c r="W132" s="19"/>
      <c r="X132" s="19"/>
    </row>
    <row r="133" spans="2:24" x14ac:dyDescent="0.25">
      <c r="B133" s="18">
        <v>37680</v>
      </c>
      <c r="D133" s="19">
        <v>271803</v>
      </c>
      <c r="E133" s="19"/>
      <c r="F133" s="19">
        <v>254306</v>
      </c>
      <c r="G133" s="19"/>
      <c r="H133" s="19">
        <v>9772</v>
      </c>
      <c r="I133" s="19"/>
      <c r="J133" s="19">
        <f t="shared" ref="J133:J196" si="3">SUM(F133:H133)</f>
        <v>264078</v>
      </c>
      <c r="K133" s="19"/>
      <c r="L133" s="19">
        <v>624385</v>
      </c>
      <c r="M133" s="19"/>
      <c r="N133" s="19">
        <v>41891</v>
      </c>
      <c r="O133" s="19"/>
      <c r="P133" s="19">
        <v>85110</v>
      </c>
      <c r="Q133" s="19"/>
      <c r="R133" s="19">
        <v>42876</v>
      </c>
      <c r="S133" s="19"/>
      <c r="T133" s="19">
        <f t="shared" si="2"/>
        <v>1330143</v>
      </c>
      <c r="U133" s="19"/>
      <c r="V133" s="19"/>
      <c r="W133" s="19"/>
      <c r="X133" s="19"/>
    </row>
    <row r="134" spans="2:24" x14ac:dyDescent="0.25">
      <c r="B134" s="18">
        <v>37711</v>
      </c>
      <c r="D134" s="19">
        <v>272272</v>
      </c>
      <c r="E134" s="19"/>
      <c r="F134" s="19">
        <v>255959</v>
      </c>
      <c r="G134" s="19"/>
      <c r="H134" s="19">
        <v>9700</v>
      </c>
      <c r="I134" s="19"/>
      <c r="J134" s="19">
        <f t="shared" si="3"/>
        <v>265659</v>
      </c>
      <c r="K134" s="19"/>
      <c r="L134" s="19">
        <v>630561</v>
      </c>
      <c r="M134" s="19"/>
      <c r="N134" s="19">
        <v>42018</v>
      </c>
      <c r="O134" s="19"/>
      <c r="P134" s="19">
        <v>81661</v>
      </c>
      <c r="Q134" s="19"/>
      <c r="R134" s="19">
        <v>43072</v>
      </c>
      <c r="S134" s="19"/>
      <c r="T134" s="19">
        <f t="shared" si="2"/>
        <v>1335243</v>
      </c>
      <c r="U134" s="19"/>
      <c r="V134" s="19"/>
      <c r="W134" s="19"/>
      <c r="X134" s="19"/>
    </row>
    <row r="135" spans="2:24" x14ac:dyDescent="0.25">
      <c r="B135" s="18">
        <v>37741</v>
      </c>
      <c r="D135" s="19">
        <v>277624</v>
      </c>
      <c r="E135" s="19"/>
      <c r="F135" s="19">
        <v>258131</v>
      </c>
      <c r="G135" s="19"/>
      <c r="H135" s="19">
        <v>9367</v>
      </c>
      <c r="I135" s="19"/>
      <c r="J135" s="19">
        <f t="shared" si="3"/>
        <v>267498</v>
      </c>
      <c r="K135" s="19"/>
      <c r="L135" s="19">
        <v>635909</v>
      </c>
      <c r="M135" s="19"/>
      <c r="N135" s="19">
        <v>42494</v>
      </c>
      <c r="O135" s="19"/>
      <c r="P135" s="19">
        <v>82114</v>
      </c>
      <c r="Q135" s="19"/>
      <c r="R135" s="19">
        <v>43688</v>
      </c>
      <c r="S135" s="19"/>
      <c r="T135" s="19">
        <f t="shared" si="2"/>
        <v>1349327</v>
      </c>
      <c r="U135" s="19"/>
      <c r="V135" s="19"/>
      <c r="W135" s="19"/>
      <c r="X135" s="19"/>
    </row>
    <row r="136" spans="2:24" x14ac:dyDescent="0.25">
      <c r="B136" s="18">
        <v>37772</v>
      </c>
      <c r="D136" s="19">
        <v>277189</v>
      </c>
      <c r="E136" s="19"/>
      <c r="F136" s="19">
        <v>259768</v>
      </c>
      <c r="G136" s="19"/>
      <c r="H136" s="19">
        <v>9656</v>
      </c>
      <c r="I136" s="19"/>
      <c r="J136" s="19">
        <f t="shared" si="3"/>
        <v>269424</v>
      </c>
      <c r="K136" s="19"/>
      <c r="L136" s="19">
        <v>642456</v>
      </c>
      <c r="M136" s="19"/>
      <c r="N136" s="19">
        <v>43307</v>
      </c>
      <c r="O136" s="19"/>
      <c r="P136" s="19">
        <v>82806</v>
      </c>
      <c r="Q136" s="19"/>
      <c r="R136" s="19">
        <v>44088</v>
      </c>
      <c r="S136" s="19"/>
      <c r="T136" s="19">
        <f t="shared" si="2"/>
        <v>1359270</v>
      </c>
      <c r="U136" s="19"/>
      <c r="V136" s="19"/>
      <c r="W136" s="19"/>
      <c r="X136" s="19"/>
    </row>
    <row r="137" spans="2:24" x14ac:dyDescent="0.25">
      <c r="B137" s="18">
        <v>37802</v>
      </c>
      <c r="D137" s="19">
        <v>278834</v>
      </c>
      <c r="E137" s="19"/>
      <c r="F137" s="19">
        <v>261073</v>
      </c>
      <c r="G137" s="19"/>
      <c r="H137" s="19">
        <v>10178</v>
      </c>
      <c r="I137" s="19"/>
      <c r="J137" s="19">
        <f t="shared" si="3"/>
        <v>271251</v>
      </c>
      <c r="K137" s="19"/>
      <c r="L137" s="19">
        <v>648906</v>
      </c>
      <c r="M137" s="19"/>
      <c r="N137" s="19">
        <v>43903</v>
      </c>
      <c r="O137" s="19"/>
      <c r="P137" s="19">
        <v>83645</v>
      </c>
      <c r="Q137" s="19"/>
      <c r="R137" s="19">
        <v>44339</v>
      </c>
      <c r="S137" s="19"/>
      <c r="T137" s="19">
        <f t="shared" si="2"/>
        <v>1370878</v>
      </c>
      <c r="U137" s="19"/>
      <c r="V137" s="19"/>
      <c r="W137" s="19"/>
      <c r="X137" s="19"/>
    </row>
    <row r="138" spans="2:24" x14ac:dyDescent="0.25">
      <c r="B138" s="18">
        <v>37833</v>
      </c>
      <c r="D138" s="19">
        <v>279169</v>
      </c>
      <c r="E138" s="19"/>
      <c r="F138" s="19">
        <v>259682</v>
      </c>
      <c r="G138" s="19"/>
      <c r="H138" s="19">
        <v>11067</v>
      </c>
      <c r="I138" s="19"/>
      <c r="J138" s="19">
        <f t="shared" si="3"/>
        <v>270749</v>
      </c>
      <c r="K138" s="19"/>
      <c r="L138" s="19">
        <v>656188</v>
      </c>
      <c r="M138" s="19"/>
      <c r="N138" s="19">
        <v>44415</v>
      </c>
      <c r="O138" s="19"/>
      <c r="P138" s="19">
        <v>84509</v>
      </c>
      <c r="Q138" s="19"/>
      <c r="R138" s="19">
        <v>44739</v>
      </c>
      <c r="S138" s="19"/>
      <c r="T138" s="19">
        <f t="shared" si="2"/>
        <v>1379769</v>
      </c>
      <c r="U138" s="19"/>
      <c r="V138" s="19"/>
      <c r="W138" s="19"/>
      <c r="X138" s="19"/>
    </row>
    <row r="139" spans="2:24" x14ac:dyDescent="0.25">
      <c r="B139" s="18">
        <v>37864</v>
      </c>
      <c r="D139" s="19">
        <v>275380</v>
      </c>
      <c r="E139" s="19"/>
      <c r="F139" s="19">
        <v>259155</v>
      </c>
      <c r="G139" s="19"/>
      <c r="H139" s="19">
        <v>10508</v>
      </c>
      <c r="I139" s="19"/>
      <c r="J139" s="19">
        <f t="shared" si="3"/>
        <v>269663</v>
      </c>
      <c r="K139" s="19"/>
      <c r="L139" s="19">
        <v>661973</v>
      </c>
      <c r="M139" s="19"/>
      <c r="N139" s="19">
        <v>45036</v>
      </c>
      <c r="O139" s="19"/>
      <c r="P139" s="19">
        <v>85073</v>
      </c>
      <c r="Q139" s="19"/>
      <c r="R139" s="19">
        <v>45074</v>
      </c>
      <c r="S139" s="19"/>
      <c r="T139" s="19">
        <f t="shared" si="2"/>
        <v>1382199</v>
      </c>
      <c r="U139" s="19"/>
      <c r="V139" s="19"/>
      <c r="W139" s="19"/>
      <c r="X139" s="19"/>
    </row>
    <row r="140" spans="2:24" x14ac:dyDescent="0.25">
      <c r="B140" s="18">
        <v>37894</v>
      </c>
      <c r="D140" s="19">
        <v>282660</v>
      </c>
      <c r="E140" s="19"/>
      <c r="F140" s="19">
        <v>258958</v>
      </c>
      <c r="G140" s="19"/>
      <c r="H140" s="19">
        <v>10835</v>
      </c>
      <c r="I140" s="19"/>
      <c r="J140" s="19">
        <f t="shared" si="3"/>
        <v>269793</v>
      </c>
      <c r="K140" s="19"/>
      <c r="L140" s="19">
        <v>668913</v>
      </c>
      <c r="M140" s="19"/>
      <c r="N140" s="19">
        <v>45587</v>
      </c>
      <c r="O140" s="19"/>
      <c r="P140" s="19">
        <v>85157</v>
      </c>
      <c r="Q140" s="19"/>
      <c r="R140" s="19">
        <v>45362</v>
      </c>
      <c r="S140" s="19"/>
      <c r="T140" s="19">
        <f t="shared" si="2"/>
        <v>1397472</v>
      </c>
      <c r="U140" s="19"/>
      <c r="V140" s="19"/>
      <c r="W140" s="19"/>
      <c r="X140" s="19"/>
    </row>
    <row r="141" spans="2:24" x14ac:dyDescent="0.25">
      <c r="B141" s="18">
        <v>37925</v>
      </c>
      <c r="D141" s="19">
        <v>288610</v>
      </c>
      <c r="E141" s="19"/>
      <c r="F141" s="19">
        <v>259022</v>
      </c>
      <c r="G141" s="19"/>
      <c r="H141" s="19">
        <v>11945</v>
      </c>
      <c r="I141" s="19"/>
      <c r="J141" s="19">
        <f t="shared" si="3"/>
        <v>270967</v>
      </c>
      <c r="K141" s="19"/>
      <c r="L141" s="19">
        <v>677403</v>
      </c>
      <c r="M141" s="19"/>
      <c r="N141" s="19">
        <v>46002</v>
      </c>
      <c r="O141" s="19"/>
      <c r="P141" s="19">
        <v>84946</v>
      </c>
      <c r="Q141" s="19"/>
      <c r="R141" s="19">
        <v>45763</v>
      </c>
      <c r="S141" s="19"/>
      <c r="T141" s="19">
        <f t="shared" si="2"/>
        <v>1413691</v>
      </c>
      <c r="U141" s="19"/>
      <c r="V141" s="19"/>
      <c r="W141" s="19"/>
      <c r="X141" s="19"/>
    </row>
    <row r="142" spans="2:24" x14ac:dyDescent="0.25">
      <c r="B142" s="18">
        <v>37955</v>
      </c>
      <c r="D142" s="19">
        <v>291456</v>
      </c>
      <c r="E142" s="19"/>
      <c r="F142" s="19">
        <v>261234</v>
      </c>
      <c r="G142" s="19"/>
      <c r="H142" s="19">
        <v>13922</v>
      </c>
      <c r="I142" s="19"/>
      <c r="J142" s="19">
        <f t="shared" si="3"/>
        <v>275156</v>
      </c>
      <c r="K142" s="19"/>
      <c r="L142" s="19">
        <v>684962</v>
      </c>
      <c r="M142" s="19"/>
      <c r="N142" s="19">
        <v>46015</v>
      </c>
      <c r="O142" s="19"/>
      <c r="P142" s="19">
        <v>85608</v>
      </c>
      <c r="Q142" s="19"/>
      <c r="R142" s="19">
        <v>45947</v>
      </c>
      <c r="S142" s="19"/>
      <c r="T142" s="19">
        <f t="shared" si="2"/>
        <v>1429144</v>
      </c>
      <c r="U142" s="19"/>
      <c r="V142" s="19"/>
      <c r="W142" s="19"/>
      <c r="X142" s="19"/>
    </row>
    <row r="143" spans="2:24" x14ac:dyDescent="0.25">
      <c r="B143" s="18">
        <v>37986</v>
      </c>
      <c r="D143" s="19">
        <v>297422</v>
      </c>
      <c r="E143" s="19"/>
      <c r="F143" s="19">
        <v>263767</v>
      </c>
      <c r="G143" s="19"/>
      <c r="H143" s="19">
        <v>13945</v>
      </c>
      <c r="I143" s="19"/>
      <c r="J143" s="19">
        <f t="shared" si="3"/>
        <v>277712</v>
      </c>
      <c r="K143" s="19"/>
      <c r="L143" s="19">
        <v>691807</v>
      </c>
      <c r="M143" s="19"/>
      <c r="N143" s="19">
        <v>45749</v>
      </c>
      <c r="O143" s="19"/>
      <c r="P143" s="19">
        <v>85960</v>
      </c>
      <c r="Q143" s="19"/>
      <c r="R143" s="19">
        <v>46359</v>
      </c>
      <c r="S143" s="19"/>
      <c r="T143" s="19">
        <f t="shared" si="2"/>
        <v>1445009</v>
      </c>
      <c r="U143" s="19"/>
      <c r="V143" s="19"/>
      <c r="W143" s="19"/>
      <c r="X143" s="19"/>
    </row>
    <row r="144" spans="2:24" x14ac:dyDescent="0.25">
      <c r="B144" s="18">
        <v>38017</v>
      </c>
      <c r="D144" s="19">
        <v>302813</v>
      </c>
      <c r="E144" s="19"/>
      <c r="F144" s="19">
        <v>265436</v>
      </c>
      <c r="G144" s="19"/>
      <c r="H144" s="19">
        <v>15321</v>
      </c>
      <c r="I144" s="19"/>
      <c r="J144" s="19">
        <f t="shared" si="3"/>
        <v>280757</v>
      </c>
      <c r="K144" s="19"/>
      <c r="L144" s="19">
        <v>699819</v>
      </c>
      <c r="M144" s="19"/>
      <c r="N144" s="19">
        <v>47605</v>
      </c>
      <c r="O144" s="19"/>
      <c r="P144" s="19">
        <v>86946</v>
      </c>
      <c r="Q144" s="19"/>
      <c r="R144" s="19">
        <v>46638</v>
      </c>
      <c r="S144" s="19"/>
      <c r="T144" s="19">
        <f t="shared" ref="T144:T207" si="4">+D144+F144+H144+L144+N144+P144+R144</f>
        <v>1464578</v>
      </c>
      <c r="U144" s="19"/>
      <c r="V144" s="19"/>
      <c r="W144" s="19"/>
      <c r="X144" s="19"/>
    </row>
    <row r="145" spans="2:24" x14ac:dyDescent="0.25">
      <c r="B145" s="18">
        <v>38046</v>
      </c>
      <c r="D145" s="19">
        <v>298492</v>
      </c>
      <c r="E145" s="19"/>
      <c r="F145" s="19">
        <v>267601</v>
      </c>
      <c r="G145" s="19"/>
      <c r="H145" s="19">
        <v>15530</v>
      </c>
      <c r="I145" s="19"/>
      <c r="J145" s="19">
        <f t="shared" si="3"/>
        <v>283131</v>
      </c>
      <c r="K145" s="19"/>
      <c r="L145" s="19">
        <v>707357</v>
      </c>
      <c r="M145" s="19"/>
      <c r="N145" s="19">
        <v>48064</v>
      </c>
      <c r="O145" s="19"/>
      <c r="P145" s="19">
        <v>87823</v>
      </c>
      <c r="Q145" s="19"/>
      <c r="R145" s="19">
        <v>47080</v>
      </c>
      <c r="S145" s="19"/>
      <c r="T145" s="19">
        <f t="shared" si="4"/>
        <v>1471947</v>
      </c>
      <c r="U145" s="19"/>
      <c r="V145" s="19"/>
      <c r="W145" s="19"/>
      <c r="X145" s="19"/>
    </row>
    <row r="146" spans="2:24" x14ac:dyDescent="0.25">
      <c r="B146" s="18">
        <v>38077</v>
      </c>
      <c r="D146" s="19">
        <v>305586</v>
      </c>
      <c r="E146" s="19"/>
      <c r="F146" s="19">
        <v>266153</v>
      </c>
      <c r="G146" s="19"/>
      <c r="H146" s="19">
        <v>13838</v>
      </c>
      <c r="I146" s="19"/>
      <c r="J146" s="19">
        <f t="shared" si="3"/>
        <v>279991</v>
      </c>
      <c r="K146" s="19"/>
      <c r="L146" s="19">
        <v>715448</v>
      </c>
      <c r="M146" s="19"/>
      <c r="N146" s="19">
        <v>48434</v>
      </c>
      <c r="O146" s="19"/>
      <c r="P146" s="19">
        <v>88260</v>
      </c>
      <c r="Q146" s="19"/>
      <c r="R146" s="19">
        <v>47452</v>
      </c>
      <c r="S146" s="19"/>
      <c r="T146" s="19">
        <f t="shared" si="4"/>
        <v>1485171</v>
      </c>
      <c r="U146" s="19"/>
      <c r="V146" s="19"/>
      <c r="W146" s="19"/>
      <c r="X146" s="19"/>
    </row>
    <row r="147" spans="2:24" x14ac:dyDescent="0.25">
      <c r="B147" s="18">
        <v>38107</v>
      </c>
      <c r="D147" s="19">
        <v>312003</v>
      </c>
      <c r="E147" s="19"/>
      <c r="F147" s="19">
        <v>267635</v>
      </c>
      <c r="G147" s="19"/>
      <c r="H147" s="19">
        <v>12488</v>
      </c>
      <c r="I147" s="19"/>
      <c r="J147" s="19">
        <f t="shared" si="3"/>
        <v>280123</v>
      </c>
      <c r="K147" s="19"/>
      <c r="L147" s="19">
        <v>723179</v>
      </c>
      <c r="M147" s="19"/>
      <c r="N147" s="19">
        <v>49242</v>
      </c>
      <c r="O147" s="19"/>
      <c r="P147" s="19">
        <v>88872</v>
      </c>
      <c r="Q147" s="19"/>
      <c r="R147" s="19">
        <v>47888</v>
      </c>
      <c r="S147" s="19"/>
      <c r="T147" s="19">
        <f t="shared" si="4"/>
        <v>1501307</v>
      </c>
      <c r="U147" s="19"/>
      <c r="V147" s="19"/>
      <c r="W147" s="19"/>
      <c r="X147" s="19"/>
    </row>
    <row r="148" spans="2:24" x14ac:dyDescent="0.25">
      <c r="B148" s="18">
        <v>38138</v>
      </c>
      <c r="D148" s="19">
        <v>312573</v>
      </c>
      <c r="E148" s="19"/>
      <c r="F148" s="19">
        <v>268673</v>
      </c>
      <c r="G148" s="19"/>
      <c r="H148" s="19">
        <v>13268</v>
      </c>
      <c r="I148" s="19"/>
      <c r="J148" s="19">
        <f t="shared" si="3"/>
        <v>281941</v>
      </c>
      <c r="K148" s="19"/>
      <c r="L148" s="19">
        <v>729634</v>
      </c>
      <c r="M148" s="19"/>
      <c r="N148" s="19">
        <v>49413</v>
      </c>
      <c r="O148" s="19"/>
      <c r="P148" s="19">
        <v>89634</v>
      </c>
      <c r="Q148" s="19"/>
      <c r="R148" s="19">
        <v>48460</v>
      </c>
      <c r="S148" s="19"/>
      <c r="T148" s="19">
        <f t="shared" si="4"/>
        <v>1511655</v>
      </c>
      <c r="U148" s="19"/>
      <c r="V148" s="19"/>
      <c r="W148" s="19"/>
      <c r="X148" s="19"/>
    </row>
    <row r="149" spans="2:24" x14ac:dyDescent="0.25">
      <c r="B149" s="18">
        <v>38168</v>
      </c>
      <c r="D149" s="19">
        <v>317820</v>
      </c>
      <c r="E149" s="19"/>
      <c r="F149" s="19">
        <v>269953</v>
      </c>
      <c r="G149" s="19"/>
      <c r="H149" s="19">
        <v>12358</v>
      </c>
      <c r="I149" s="19"/>
      <c r="J149" s="19">
        <f t="shared" si="3"/>
        <v>282311</v>
      </c>
      <c r="K149" s="19"/>
      <c r="L149" s="19">
        <v>736535</v>
      </c>
      <c r="M149" s="19"/>
      <c r="N149" s="19">
        <v>49799</v>
      </c>
      <c r="O149" s="19"/>
      <c r="P149" s="19">
        <v>90516</v>
      </c>
      <c r="Q149" s="19"/>
      <c r="R149" s="19">
        <v>49052</v>
      </c>
      <c r="S149" s="19"/>
      <c r="T149" s="19">
        <f t="shared" si="4"/>
        <v>1526033</v>
      </c>
      <c r="U149" s="19"/>
      <c r="V149" s="19"/>
      <c r="W149" s="19"/>
      <c r="X149" s="19"/>
    </row>
    <row r="150" spans="2:24" x14ac:dyDescent="0.25">
      <c r="B150" s="18">
        <v>38199</v>
      </c>
      <c r="D150" s="19">
        <v>322977</v>
      </c>
      <c r="E150" s="19"/>
      <c r="F150" s="19">
        <v>272963</v>
      </c>
      <c r="G150" s="19"/>
      <c r="H150" s="19">
        <v>12317</v>
      </c>
      <c r="I150" s="19"/>
      <c r="J150" s="19">
        <f t="shared" si="3"/>
        <v>285280</v>
      </c>
      <c r="K150" s="19"/>
      <c r="L150" s="19">
        <v>744102</v>
      </c>
      <c r="M150" s="19"/>
      <c r="N150" s="19">
        <v>50810</v>
      </c>
      <c r="O150" s="19"/>
      <c r="P150" s="19">
        <v>91178</v>
      </c>
      <c r="Q150" s="19"/>
      <c r="R150" s="19">
        <v>49622</v>
      </c>
      <c r="S150" s="19"/>
      <c r="T150" s="19">
        <f t="shared" si="4"/>
        <v>1543969</v>
      </c>
      <c r="U150" s="19"/>
      <c r="V150" s="19"/>
      <c r="W150" s="19"/>
      <c r="X150" s="19"/>
    </row>
    <row r="151" spans="2:24" x14ac:dyDescent="0.25">
      <c r="B151" s="18">
        <v>38230</v>
      </c>
      <c r="D151" s="19">
        <v>331414</v>
      </c>
      <c r="E151" s="19"/>
      <c r="F151" s="19">
        <v>273365</v>
      </c>
      <c r="G151" s="19"/>
      <c r="H151" s="19">
        <v>11817</v>
      </c>
      <c r="I151" s="19"/>
      <c r="J151" s="19">
        <f t="shared" si="3"/>
        <v>285182</v>
      </c>
      <c r="K151" s="19"/>
      <c r="L151" s="19">
        <v>750506</v>
      </c>
      <c r="M151" s="19"/>
      <c r="N151" s="19">
        <v>50894</v>
      </c>
      <c r="O151" s="19"/>
      <c r="P151" s="19">
        <v>91531</v>
      </c>
      <c r="Q151" s="19"/>
      <c r="R151" s="19">
        <v>49869</v>
      </c>
      <c r="S151" s="19"/>
      <c r="T151" s="19">
        <f t="shared" si="4"/>
        <v>1559396</v>
      </c>
      <c r="U151" s="19"/>
      <c r="V151" s="19"/>
      <c r="W151" s="19"/>
      <c r="X151" s="19"/>
    </row>
    <row r="152" spans="2:24" x14ac:dyDescent="0.25">
      <c r="B152" s="18">
        <v>38260</v>
      </c>
      <c r="D152" s="19">
        <v>350045</v>
      </c>
      <c r="E152" s="19"/>
      <c r="F152" s="19">
        <v>275673</v>
      </c>
      <c r="G152" s="19"/>
      <c r="H152" s="19">
        <v>13120</v>
      </c>
      <c r="I152" s="19"/>
      <c r="J152" s="19">
        <f t="shared" si="3"/>
        <v>288793</v>
      </c>
      <c r="K152" s="19"/>
      <c r="L152" s="19">
        <v>746169</v>
      </c>
      <c r="M152" s="19"/>
      <c r="N152" s="19">
        <v>51139</v>
      </c>
      <c r="O152" s="19"/>
      <c r="P152" s="19">
        <v>92292</v>
      </c>
      <c r="Q152" s="19"/>
      <c r="R152" s="19">
        <v>50290</v>
      </c>
      <c r="S152" s="19"/>
      <c r="T152" s="19">
        <f t="shared" si="4"/>
        <v>1578728</v>
      </c>
      <c r="U152" s="19"/>
      <c r="V152" s="19"/>
      <c r="W152" s="19"/>
      <c r="X152" s="19"/>
    </row>
    <row r="153" spans="2:24" x14ac:dyDescent="0.25">
      <c r="B153" s="18">
        <v>38291</v>
      </c>
      <c r="D153" s="19">
        <v>350948</v>
      </c>
      <c r="E153" s="19"/>
      <c r="F153" s="19">
        <v>278046</v>
      </c>
      <c r="G153" s="19"/>
      <c r="H153" s="19">
        <v>12507</v>
      </c>
      <c r="I153" s="19"/>
      <c r="J153" s="19">
        <f t="shared" si="3"/>
        <v>290553</v>
      </c>
      <c r="K153" s="19"/>
      <c r="L153" s="19">
        <v>753144</v>
      </c>
      <c r="M153" s="19"/>
      <c r="N153" s="19">
        <v>51747</v>
      </c>
      <c r="O153" s="19"/>
      <c r="P153" s="19">
        <v>92828</v>
      </c>
      <c r="Q153" s="19"/>
      <c r="R153" s="19">
        <v>50657</v>
      </c>
      <c r="S153" s="19"/>
      <c r="T153" s="19">
        <f t="shared" si="4"/>
        <v>1589877</v>
      </c>
      <c r="U153" s="19"/>
      <c r="V153" s="19"/>
      <c r="W153" s="19"/>
      <c r="X153" s="19"/>
    </row>
    <row r="154" spans="2:24" x14ac:dyDescent="0.25">
      <c r="B154" s="18">
        <v>38321</v>
      </c>
      <c r="D154" s="19">
        <v>355998</v>
      </c>
      <c r="E154" s="19"/>
      <c r="F154" s="19">
        <v>276274</v>
      </c>
      <c r="G154" s="19"/>
      <c r="H154" s="19">
        <v>11829</v>
      </c>
      <c r="I154" s="19"/>
      <c r="J154" s="19">
        <f t="shared" si="3"/>
        <v>288103</v>
      </c>
      <c r="K154" s="19"/>
      <c r="L154" s="19">
        <v>757836</v>
      </c>
      <c r="M154" s="19"/>
      <c r="N154" s="19">
        <v>52363</v>
      </c>
      <c r="O154" s="19"/>
      <c r="P154" s="19">
        <v>93721</v>
      </c>
      <c r="Q154" s="19"/>
      <c r="R154" s="19">
        <v>51248</v>
      </c>
      <c r="S154" s="19"/>
      <c r="T154" s="19">
        <f t="shared" si="4"/>
        <v>1599269</v>
      </c>
      <c r="U154" s="19"/>
      <c r="V154" s="19"/>
      <c r="W154" s="19"/>
      <c r="X154" s="19"/>
    </row>
    <row r="155" spans="2:24" x14ac:dyDescent="0.25">
      <c r="B155" s="18">
        <v>38352</v>
      </c>
      <c r="D155" s="19">
        <v>365065</v>
      </c>
      <c r="E155" s="19"/>
      <c r="F155" s="19">
        <v>281879</v>
      </c>
      <c r="G155" s="19"/>
      <c r="H155" s="19">
        <v>12950</v>
      </c>
      <c r="I155" s="19"/>
      <c r="J155" s="19">
        <f t="shared" si="3"/>
        <v>294829</v>
      </c>
      <c r="K155" s="19"/>
      <c r="L155" s="19">
        <v>764548</v>
      </c>
      <c r="M155" s="19"/>
      <c r="N155" s="19">
        <v>52986</v>
      </c>
      <c r="O155" s="19"/>
      <c r="P155" s="19">
        <v>94134</v>
      </c>
      <c r="Q155" s="19"/>
      <c r="R155" s="19">
        <v>51906</v>
      </c>
      <c r="S155" s="19"/>
      <c r="T155" s="19">
        <f t="shared" si="4"/>
        <v>1623468</v>
      </c>
      <c r="U155" s="19"/>
      <c r="V155" s="19"/>
      <c r="W155" s="19"/>
      <c r="X155" s="19"/>
    </row>
    <row r="156" spans="2:24" x14ac:dyDescent="0.25">
      <c r="B156" s="18">
        <v>38383</v>
      </c>
      <c r="D156" s="19">
        <v>365229</v>
      </c>
      <c r="E156" s="19"/>
      <c r="F156" s="19">
        <v>286713</v>
      </c>
      <c r="G156" s="19"/>
      <c r="H156" s="19">
        <v>13583</v>
      </c>
      <c r="I156" s="19"/>
      <c r="J156" s="19">
        <f t="shared" si="3"/>
        <v>300296</v>
      </c>
      <c r="K156" s="19"/>
      <c r="L156" s="19">
        <v>770620</v>
      </c>
      <c r="M156" s="19"/>
      <c r="N156" s="19">
        <v>53708</v>
      </c>
      <c r="O156" s="19"/>
      <c r="P156" s="19">
        <v>94831</v>
      </c>
      <c r="Q156" s="19"/>
      <c r="R156" s="19">
        <v>52720</v>
      </c>
      <c r="S156" s="19"/>
      <c r="T156" s="19">
        <f t="shared" si="4"/>
        <v>1637404</v>
      </c>
      <c r="U156" s="19"/>
      <c r="V156" s="19"/>
      <c r="W156" s="19"/>
      <c r="X156" s="19"/>
    </row>
    <row r="157" spans="2:24" x14ac:dyDescent="0.25">
      <c r="B157" s="18">
        <v>38411</v>
      </c>
      <c r="D157" s="19">
        <v>371325</v>
      </c>
      <c r="E157" s="19"/>
      <c r="F157" s="19">
        <v>290005</v>
      </c>
      <c r="G157" s="19"/>
      <c r="H157" s="19">
        <v>11879</v>
      </c>
      <c r="I157" s="19"/>
      <c r="J157" s="19">
        <f t="shared" si="3"/>
        <v>301884</v>
      </c>
      <c r="K157" s="19"/>
      <c r="L157" s="19">
        <v>775510</v>
      </c>
      <c r="M157" s="19"/>
      <c r="N157" s="19">
        <v>54167</v>
      </c>
      <c r="O157" s="19"/>
      <c r="P157" s="19">
        <v>95174</v>
      </c>
      <c r="Q157" s="19"/>
      <c r="R157" s="19">
        <v>53377</v>
      </c>
      <c r="S157" s="19"/>
      <c r="T157" s="19">
        <f t="shared" si="4"/>
        <v>1651437</v>
      </c>
      <c r="U157" s="19"/>
      <c r="V157" s="19"/>
      <c r="W157" s="19"/>
      <c r="X157" s="19"/>
    </row>
    <row r="158" spans="2:24" x14ac:dyDescent="0.25">
      <c r="B158" s="18">
        <v>38442</v>
      </c>
      <c r="D158" s="19">
        <v>372968</v>
      </c>
      <c r="E158" s="19"/>
      <c r="F158" s="19">
        <v>293671</v>
      </c>
      <c r="G158" s="19"/>
      <c r="H158" s="19">
        <v>13664</v>
      </c>
      <c r="I158" s="19"/>
      <c r="J158" s="19">
        <f t="shared" si="3"/>
        <v>307335</v>
      </c>
      <c r="K158" s="19"/>
      <c r="L158" s="19">
        <v>781531</v>
      </c>
      <c r="M158" s="19"/>
      <c r="N158" s="19">
        <v>54420</v>
      </c>
      <c r="O158" s="19"/>
      <c r="P158" s="19">
        <v>96014</v>
      </c>
      <c r="Q158" s="19"/>
      <c r="R158" s="19">
        <v>54099</v>
      </c>
      <c r="S158" s="19"/>
      <c r="T158" s="19">
        <f t="shared" si="4"/>
        <v>1666367</v>
      </c>
      <c r="U158" s="19"/>
      <c r="V158" s="19"/>
      <c r="W158" s="19"/>
      <c r="X158" s="19"/>
    </row>
    <row r="159" spans="2:24" x14ac:dyDescent="0.25">
      <c r="B159" s="18">
        <v>38472</v>
      </c>
      <c r="D159" s="19">
        <v>370465</v>
      </c>
      <c r="E159" s="19"/>
      <c r="F159" s="19">
        <v>296740</v>
      </c>
      <c r="G159" s="19"/>
      <c r="H159" s="19">
        <v>15533</v>
      </c>
      <c r="I159" s="19"/>
      <c r="J159" s="19">
        <f t="shared" si="3"/>
        <v>312273</v>
      </c>
      <c r="K159" s="19"/>
      <c r="L159" s="19">
        <v>787480</v>
      </c>
      <c r="M159" s="19"/>
      <c r="N159" s="19">
        <v>54297</v>
      </c>
      <c r="O159" s="19"/>
      <c r="P159" s="19">
        <v>96561</v>
      </c>
      <c r="Q159" s="19"/>
      <c r="R159" s="19">
        <v>54809</v>
      </c>
      <c r="S159" s="19"/>
      <c r="T159" s="19">
        <f t="shared" si="4"/>
        <v>1675885</v>
      </c>
      <c r="U159" s="19"/>
      <c r="V159" s="19"/>
      <c r="W159" s="19"/>
      <c r="X159" s="19"/>
    </row>
    <row r="160" spans="2:24" x14ac:dyDescent="0.25">
      <c r="B160" s="18">
        <v>38503</v>
      </c>
      <c r="D160" s="19">
        <v>375059</v>
      </c>
      <c r="E160" s="19"/>
      <c r="F160" s="19">
        <v>298971</v>
      </c>
      <c r="G160" s="19"/>
      <c r="H160" s="19">
        <v>14080</v>
      </c>
      <c r="I160" s="19"/>
      <c r="J160" s="19">
        <f t="shared" si="3"/>
        <v>313051</v>
      </c>
      <c r="K160" s="19"/>
      <c r="L160" s="19">
        <v>793259</v>
      </c>
      <c r="M160" s="19"/>
      <c r="N160" s="19">
        <v>54820</v>
      </c>
      <c r="O160" s="19"/>
      <c r="P160" s="19">
        <v>96742</v>
      </c>
      <c r="Q160" s="19"/>
      <c r="R160" s="19">
        <v>55699</v>
      </c>
      <c r="S160" s="19"/>
      <c r="T160" s="19">
        <f t="shared" si="4"/>
        <v>1688630</v>
      </c>
      <c r="U160" s="19"/>
      <c r="V160" s="19"/>
      <c r="W160" s="19"/>
      <c r="X160" s="19"/>
    </row>
    <row r="161" spans="2:24" x14ac:dyDescent="0.25">
      <c r="B161" s="18">
        <v>38533</v>
      </c>
      <c r="D161" s="19">
        <v>373342</v>
      </c>
      <c r="E161" s="19"/>
      <c r="F161" s="19">
        <v>306353</v>
      </c>
      <c r="G161" s="19"/>
      <c r="H161" s="19">
        <v>13779</v>
      </c>
      <c r="I161" s="19"/>
      <c r="J161" s="19">
        <f t="shared" si="3"/>
        <v>320132</v>
      </c>
      <c r="K161" s="19"/>
      <c r="L161" s="19">
        <v>798955</v>
      </c>
      <c r="M161" s="19"/>
      <c r="N161" s="19">
        <v>55162</v>
      </c>
      <c r="O161" s="19"/>
      <c r="P161" s="19">
        <v>97619</v>
      </c>
      <c r="Q161" s="19"/>
      <c r="R161" s="19">
        <v>56560</v>
      </c>
      <c r="S161" s="19"/>
      <c r="T161" s="19">
        <f t="shared" si="4"/>
        <v>1701770</v>
      </c>
      <c r="U161" s="19"/>
      <c r="V161" s="19"/>
      <c r="W161" s="19"/>
      <c r="X161" s="19"/>
    </row>
    <row r="162" spans="2:24" x14ac:dyDescent="0.25">
      <c r="B162" s="18">
        <v>38564</v>
      </c>
      <c r="D162" s="19">
        <v>382953</v>
      </c>
      <c r="E162" s="19"/>
      <c r="F162" s="19">
        <v>306772</v>
      </c>
      <c r="G162" s="19"/>
      <c r="H162" s="19">
        <v>15467</v>
      </c>
      <c r="I162" s="19"/>
      <c r="J162" s="19">
        <f t="shared" si="3"/>
        <v>322239</v>
      </c>
      <c r="K162" s="19"/>
      <c r="L162" s="19">
        <v>804702</v>
      </c>
      <c r="M162" s="19"/>
      <c r="N162" s="19">
        <v>55344</v>
      </c>
      <c r="O162" s="19"/>
      <c r="P162" s="19">
        <v>97893</v>
      </c>
      <c r="Q162" s="19"/>
      <c r="R162" s="19">
        <v>56861</v>
      </c>
      <c r="S162" s="19"/>
      <c r="T162" s="19">
        <f t="shared" si="4"/>
        <v>1719992</v>
      </c>
      <c r="U162" s="19"/>
      <c r="V162" s="19"/>
      <c r="W162" s="19"/>
      <c r="X162" s="19"/>
    </row>
    <row r="163" spans="2:24" x14ac:dyDescent="0.25">
      <c r="B163" s="18">
        <v>38595</v>
      </c>
      <c r="D163" s="19">
        <v>377344</v>
      </c>
      <c r="E163" s="19"/>
      <c r="F163" s="19">
        <v>330783</v>
      </c>
      <c r="G163" s="19"/>
      <c r="H163" s="19">
        <v>15157</v>
      </c>
      <c r="I163" s="19"/>
      <c r="J163" s="19">
        <f t="shared" si="3"/>
        <v>345940</v>
      </c>
      <c r="K163" s="19"/>
      <c r="L163" s="19">
        <v>810968</v>
      </c>
      <c r="M163" s="19"/>
      <c r="N163" s="19">
        <v>55682</v>
      </c>
      <c r="O163" s="19"/>
      <c r="P163" s="19">
        <v>98355</v>
      </c>
      <c r="Q163" s="19"/>
      <c r="R163" s="19">
        <v>34168</v>
      </c>
      <c r="S163" s="19"/>
      <c r="T163" s="19">
        <f t="shared" si="4"/>
        <v>1722457</v>
      </c>
      <c r="U163" s="19"/>
      <c r="V163" s="19"/>
      <c r="W163" s="19"/>
      <c r="X163" s="19"/>
    </row>
    <row r="164" spans="2:24" x14ac:dyDescent="0.25">
      <c r="B164" s="18">
        <v>38625</v>
      </c>
      <c r="D164" s="19">
        <v>386838</v>
      </c>
      <c r="E164" s="19"/>
      <c r="F164" s="19">
        <v>334954</v>
      </c>
      <c r="G164" s="19"/>
      <c r="H164" s="19">
        <v>17529</v>
      </c>
      <c r="I164" s="19"/>
      <c r="J164" s="19">
        <f t="shared" si="3"/>
        <v>352483</v>
      </c>
      <c r="K164" s="19"/>
      <c r="L164" s="19">
        <v>817499</v>
      </c>
      <c r="M164" s="19"/>
      <c r="N164" s="19">
        <v>55324</v>
      </c>
      <c r="O164" s="19"/>
      <c r="P164" s="19">
        <v>98858</v>
      </c>
      <c r="Q164" s="19"/>
      <c r="R164" s="19">
        <v>33909</v>
      </c>
      <c r="S164" s="19"/>
      <c r="T164" s="19">
        <f t="shared" si="4"/>
        <v>1744911</v>
      </c>
      <c r="U164" s="19"/>
      <c r="V164" s="19"/>
      <c r="W164" s="19"/>
      <c r="X164" s="19"/>
    </row>
    <row r="165" spans="2:24" x14ac:dyDescent="0.25">
      <c r="B165" s="18">
        <v>38656</v>
      </c>
      <c r="D165" s="19">
        <v>390778</v>
      </c>
      <c r="E165" s="19"/>
      <c r="F165" s="19">
        <v>337510</v>
      </c>
      <c r="G165" s="19"/>
      <c r="H165" s="19">
        <v>17707</v>
      </c>
      <c r="I165" s="19"/>
      <c r="J165" s="19">
        <f t="shared" si="3"/>
        <v>355217</v>
      </c>
      <c r="K165" s="19"/>
      <c r="L165" s="19">
        <v>823927</v>
      </c>
      <c r="M165" s="19"/>
      <c r="N165" s="19">
        <v>55638</v>
      </c>
      <c r="O165" s="19"/>
      <c r="P165" s="19">
        <v>99163</v>
      </c>
      <c r="Q165" s="19"/>
      <c r="R165" s="19">
        <v>34355</v>
      </c>
      <c r="S165" s="19"/>
      <c r="T165" s="19">
        <f t="shared" si="4"/>
        <v>1759078</v>
      </c>
      <c r="U165" s="19"/>
      <c r="V165" s="19"/>
      <c r="W165" s="19"/>
      <c r="X165" s="19"/>
    </row>
    <row r="166" spans="2:24" x14ac:dyDescent="0.25">
      <c r="B166" s="18">
        <v>38686</v>
      </c>
      <c r="D166" s="19">
        <v>380914</v>
      </c>
      <c r="E166" s="19"/>
      <c r="F166" s="19">
        <v>340872</v>
      </c>
      <c r="G166" s="19"/>
      <c r="H166" s="19">
        <v>20247</v>
      </c>
      <c r="I166" s="19"/>
      <c r="J166" s="19">
        <f t="shared" si="3"/>
        <v>361119</v>
      </c>
      <c r="K166" s="19"/>
      <c r="L166" s="19">
        <v>830510</v>
      </c>
      <c r="M166" s="19"/>
      <c r="N166" s="19">
        <v>55785</v>
      </c>
      <c r="O166" s="19"/>
      <c r="P166" s="19">
        <v>99163</v>
      </c>
      <c r="Q166" s="19"/>
      <c r="R166" s="19">
        <v>34883</v>
      </c>
      <c r="S166" s="19"/>
      <c r="T166" s="19">
        <f t="shared" si="4"/>
        <v>1762374</v>
      </c>
      <c r="U166" s="19"/>
      <c r="V166" s="19"/>
      <c r="W166" s="19"/>
      <c r="X166" s="19"/>
    </row>
    <row r="167" spans="2:24" x14ac:dyDescent="0.25">
      <c r="B167" s="18">
        <v>38717</v>
      </c>
      <c r="D167" s="19">
        <v>402888</v>
      </c>
      <c r="E167" s="19"/>
      <c r="F167" s="19">
        <v>341743</v>
      </c>
      <c r="G167" s="19"/>
      <c r="H167" s="19">
        <v>22204</v>
      </c>
      <c r="I167" s="19"/>
      <c r="J167" s="19">
        <f t="shared" si="3"/>
        <v>363947</v>
      </c>
      <c r="K167" s="19"/>
      <c r="L167" s="19">
        <v>836845</v>
      </c>
      <c r="M167" s="19"/>
      <c r="N167" s="19">
        <v>56005</v>
      </c>
      <c r="O167" s="19"/>
      <c r="P167" s="19">
        <v>98943</v>
      </c>
      <c r="Q167" s="19"/>
      <c r="R167" s="19">
        <v>35303</v>
      </c>
      <c r="S167" s="19"/>
      <c r="T167" s="19">
        <f t="shared" si="4"/>
        <v>1793931</v>
      </c>
      <c r="U167" s="19"/>
      <c r="V167" s="19"/>
      <c r="W167" s="19"/>
      <c r="X167" s="19"/>
    </row>
    <row r="168" spans="2:24" x14ac:dyDescent="0.25">
      <c r="B168" s="18">
        <v>38748</v>
      </c>
      <c r="D168" s="19">
        <v>410530</v>
      </c>
      <c r="E168" s="19"/>
      <c r="F168" s="19">
        <v>346592</v>
      </c>
      <c r="G168" s="19"/>
      <c r="H168" s="19">
        <v>18173</v>
      </c>
      <c r="I168" s="19"/>
      <c r="J168" s="19">
        <f t="shared" si="3"/>
        <v>364765</v>
      </c>
      <c r="K168" s="19"/>
      <c r="L168" s="19">
        <v>843481</v>
      </c>
      <c r="M168" s="19"/>
      <c r="N168" s="19">
        <v>56304</v>
      </c>
      <c r="O168" s="19"/>
      <c r="P168" s="19">
        <v>99210</v>
      </c>
      <c r="Q168" s="19"/>
      <c r="R168" s="19">
        <v>36219</v>
      </c>
      <c r="S168" s="19"/>
      <c r="T168" s="19">
        <f t="shared" si="4"/>
        <v>1810509</v>
      </c>
      <c r="U168" s="19"/>
      <c r="V168" s="19"/>
      <c r="W168" s="19"/>
      <c r="X168" s="19"/>
    </row>
    <row r="169" spans="2:24" x14ac:dyDescent="0.25">
      <c r="B169" s="18">
        <v>38776</v>
      </c>
      <c r="D169" s="19">
        <v>423124</v>
      </c>
      <c r="E169" s="19"/>
      <c r="F169" s="19">
        <v>348038</v>
      </c>
      <c r="G169" s="19"/>
      <c r="H169" s="19">
        <v>19023</v>
      </c>
      <c r="I169" s="19"/>
      <c r="J169" s="19">
        <f t="shared" si="3"/>
        <v>367061</v>
      </c>
      <c r="K169" s="19"/>
      <c r="L169" s="19">
        <v>849750</v>
      </c>
      <c r="M169" s="19"/>
      <c r="N169" s="19">
        <v>55611</v>
      </c>
      <c r="O169" s="19"/>
      <c r="P169" s="19">
        <v>99898</v>
      </c>
      <c r="Q169" s="19"/>
      <c r="R169" s="19">
        <v>36532</v>
      </c>
      <c r="S169" s="19"/>
      <c r="T169" s="19">
        <f t="shared" si="4"/>
        <v>1831976</v>
      </c>
      <c r="U169" s="19"/>
      <c r="V169" s="19"/>
      <c r="W169" s="19"/>
      <c r="X169" s="19"/>
    </row>
    <row r="170" spans="2:24" x14ac:dyDescent="0.25">
      <c r="B170" s="18">
        <v>38807</v>
      </c>
      <c r="D170" s="19">
        <v>439832</v>
      </c>
      <c r="E170" s="19"/>
      <c r="F170" s="19">
        <v>353574</v>
      </c>
      <c r="G170" s="19"/>
      <c r="H170" s="19">
        <v>23524</v>
      </c>
      <c r="I170" s="19"/>
      <c r="J170" s="19">
        <f t="shared" si="3"/>
        <v>377098</v>
      </c>
      <c r="K170" s="19"/>
      <c r="L170" s="19">
        <v>857081</v>
      </c>
      <c r="M170" s="19"/>
      <c r="N170" s="19">
        <v>55243</v>
      </c>
      <c r="O170" s="19"/>
      <c r="P170" s="19">
        <v>99875</v>
      </c>
      <c r="Q170" s="19"/>
      <c r="R170" s="19">
        <v>36839</v>
      </c>
      <c r="S170" s="19"/>
      <c r="T170" s="19">
        <f t="shared" si="4"/>
        <v>1865968</v>
      </c>
      <c r="U170" s="19"/>
      <c r="V170" s="19"/>
      <c r="W170" s="19"/>
      <c r="X170" s="19"/>
    </row>
    <row r="171" spans="2:24" x14ac:dyDescent="0.25">
      <c r="B171" s="18">
        <v>38837</v>
      </c>
      <c r="D171" s="19">
        <v>461103</v>
      </c>
      <c r="E171" s="19"/>
      <c r="F171" s="19">
        <v>357239</v>
      </c>
      <c r="G171" s="19"/>
      <c r="H171" s="19">
        <v>23398</v>
      </c>
      <c r="I171" s="19"/>
      <c r="J171" s="19">
        <f t="shared" si="3"/>
        <v>380637</v>
      </c>
      <c r="K171" s="19"/>
      <c r="L171" s="19">
        <v>864480</v>
      </c>
      <c r="M171" s="19"/>
      <c r="N171" s="19">
        <v>55382</v>
      </c>
      <c r="O171" s="19"/>
      <c r="P171" s="19">
        <v>99994</v>
      </c>
      <c r="Q171" s="19"/>
      <c r="R171" s="19">
        <v>37235</v>
      </c>
      <c r="S171" s="19"/>
      <c r="T171" s="19">
        <f t="shared" si="4"/>
        <v>1898831</v>
      </c>
      <c r="U171" s="19"/>
      <c r="V171" s="19"/>
      <c r="W171" s="19"/>
      <c r="X171" s="19"/>
    </row>
    <row r="172" spans="2:24" x14ac:dyDescent="0.25">
      <c r="B172" s="18">
        <v>38868</v>
      </c>
      <c r="D172" s="19">
        <v>466119</v>
      </c>
      <c r="E172" s="19"/>
      <c r="F172" s="19">
        <v>362042</v>
      </c>
      <c r="G172" s="19"/>
      <c r="H172" s="19">
        <v>25720</v>
      </c>
      <c r="I172" s="19"/>
      <c r="J172" s="19">
        <f t="shared" si="3"/>
        <v>387762</v>
      </c>
      <c r="K172" s="19"/>
      <c r="L172" s="19">
        <v>871215</v>
      </c>
      <c r="M172" s="19"/>
      <c r="N172" s="19">
        <v>55187</v>
      </c>
      <c r="O172" s="19"/>
      <c r="P172" s="19">
        <v>100532</v>
      </c>
      <c r="Q172" s="19"/>
      <c r="R172" s="19">
        <v>37436</v>
      </c>
      <c r="S172" s="19"/>
      <c r="T172" s="19">
        <f t="shared" si="4"/>
        <v>1918251</v>
      </c>
      <c r="U172" s="19"/>
      <c r="V172" s="19"/>
      <c r="W172" s="19"/>
      <c r="X172" s="19"/>
    </row>
    <row r="173" spans="2:24" x14ac:dyDescent="0.25">
      <c r="B173" s="18">
        <v>38898</v>
      </c>
      <c r="D173" s="19">
        <v>485639</v>
      </c>
      <c r="E173" s="19"/>
      <c r="F173" s="19">
        <v>367146</v>
      </c>
      <c r="G173" s="19"/>
      <c r="H173" s="19">
        <v>26292</v>
      </c>
      <c r="I173" s="19"/>
      <c r="J173" s="19">
        <f t="shared" si="3"/>
        <v>393438</v>
      </c>
      <c r="K173" s="19"/>
      <c r="L173" s="19">
        <v>879420</v>
      </c>
      <c r="M173" s="19"/>
      <c r="N173" s="19">
        <v>54545</v>
      </c>
      <c r="O173" s="19"/>
      <c r="P173" s="19">
        <v>100653</v>
      </c>
      <c r="Q173" s="19"/>
      <c r="R173" s="19">
        <v>37898</v>
      </c>
      <c r="S173" s="19"/>
      <c r="T173" s="19">
        <f t="shared" si="4"/>
        <v>1951593</v>
      </c>
      <c r="U173" s="19"/>
      <c r="V173" s="19"/>
      <c r="W173" s="19"/>
      <c r="X173" s="19"/>
    </row>
    <row r="174" spans="2:24" x14ac:dyDescent="0.25">
      <c r="B174" s="18">
        <v>38929</v>
      </c>
      <c r="D174" s="19">
        <v>485726</v>
      </c>
      <c r="E174" s="19"/>
      <c r="F174" s="19">
        <v>373921</v>
      </c>
      <c r="G174" s="19"/>
      <c r="H174" s="19">
        <v>28847</v>
      </c>
      <c r="I174" s="19"/>
      <c r="J174" s="19">
        <f t="shared" si="3"/>
        <v>402768</v>
      </c>
      <c r="K174" s="19"/>
      <c r="L174" s="19">
        <v>887469</v>
      </c>
      <c r="M174" s="19"/>
      <c r="N174" s="19">
        <v>54427</v>
      </c>
      <c r="O174" s="19"/>
      <c r="P174" s="19">
        <v>100570</v>
      </c>
      <c r="Q174" s="19"/>
      <c r="R174" s="19">
        <v>38218</v>
      </c>
      <c r="S174" s="19"/>
      <c r="T174" s="19">
        <f t="shared" si="4"/>
        <v>1969178</v>
      </c>
      <c r="U174" s="19"/>
      <c r="V174" s="19"/>
      <c r="W174" s="19"/>
      <c r="X174" s="19"/>
    </row>
    <row r="175" spans="2:24" x14ac:dyDescent="0.25">
      <c r="B175" s="18">
        <v>38960</v>
      </c>
      <c r="D175" s="19">
        <v>490319</v>
      </c>
      <c r="E175" s="19"/>
      <c r="F175" s="19">
        <v>379687</v>
      </c>
      <c r="G175" s="19"/>
      <c r="H175" s="19">
        <v>29276</v>
      </c>
      <c r="I175" s="19"/>
      <c r="J175" s="19">
        <f t="shared" si="3"/>
        <v>408963</v>
      </c>
      <c r="K175" s="19"/>
      <c r="L175" s="19">
        <v>895797</v>
      </c>
      <c r="M175" s="19"/>
      <c r="N175" s="19">
        <v>53990</v>
      </c>
      <c r="O175" s="19"/>
      <c r="P175" s="19">
        <v>100985</v>
      </c>
      <c r="Q175" s="19"/>
      <c r="R175" s="19">
        <v>38615</v>
      </c>
      <c r="S175" s="19"/>
      <c r="T175" s="19">
        <f t="shared" si="4"/>
        <v>1988669</v>
      </c>
      <c r="U175" s="19"/>
      <c r="V175" s="19"/>
      <c r="W175" s="19"/>
      <c r="X175" s="19"/>
    </row>
    <row r="176" spans="2:24" x14ac:dyDescent="0.25">
      <c r="B176" s="18">
        <v>38990</v>
      </c>
      <c r="D176" s="19">
        <v>491365</v>
      </c>
      <c r="E176" s="19"/>
      <c r="F176" s="19">
        <v>384574</v>
      </c>
      <c r="G176" s="19"/>
      <c r="H176" s="19">
        <v>28087</v>
      </c>
      <c r="I176" s="19"/>
      <c r="J176" s="19">
        <f t="shared" si="3"/>
        <v>412661</v>
      </c>
      <c r="K176" s="19"/>
      <c r="L176" s="19">
        <v>903947</v>
      </c>
      <c r="M176" s="19"/>
      <c r="N176" s="19">
        <v>54043</v>
      </c>
      <c r="O176" s="19"/>
      <c r="P176" s="19">
        <v>100584</v>
      </c>
      <c r="Q176" s="19"/>
      <c r="R176" s="19">
        <v>39244</v>
      </c>
      <c r="S176" s="19"/>
      <c r="T176" s="19">
        <f t="shared" si="4"/>
        <v>2001844</v>
      </c>
      <c r="U176" s="19"/>
      <c r="V176" s="19"/>
      <c r="W176" s="19"/>
      <c r="X176" s="19"/>
    </row>
    <row r="177" spans="2:24" x14ac:dyDescent="0.25">
      <c r="B177" s="18">
        <v>39021</v>
      </c>
      <c r="D177" s="19">
        <v>491254</v>
      </c>
      <c r="E177" s="19"/>
      <c r="F177" s="19">
        <v>386182</v>
      </c>
      <c r="G177" s="19"/>
      <c r="H177" s="19">
        <v>28889</v>
      </c>
      <c r="I177" s="19"/>
      <c r="J177" s="19">
        <f t="shared" si="3"/>
        <v>415071</v>
      </c>
      <c r="K177" s="19"/>
      <c r="L177" s="19">
        <v>912669</v>
      </c>
      <c r="M177" s="19"/>
      <c r="N177" s="19">
        <v>53894</v>
      </c>
      <c r="O177" s="19"/>
      <c r="P177" s="19">
        <v>100562</v>
      </c>
      <c r="Q177" s="19"/>
      <c r="R177" s="19">
        <v>39789</v>
      </c>
      <c r="S177" s="19"/>
      <c r="T177" s="19">
        <f t="shared" si="4"/>
        <v>2013239</v>
      </c>
      <c r="U177" s="19"/>
      <c r="V177" s="19"/>
      <c r="W177" s="19"/>
      <c r="X177" s="19"/>
    </row>
    <row r="178" spans="2:24" x14ac:dyDescent="0.25">
      <c r="B178" s="18">
        <v>39051</v>
      </c>
      <c r="D178" s="19">
        <v>506219</v>
      </c>
      <c r="E178" s="19"/>
      <c r="F178" s="19">
        <v>389723</v>
      </c>
      <c r="G178" s="19"/>
      <c r="H178" s="19">
        <v>32290</v>
      </c>
      <c r="I178" s="19"/>
      <c r="J178" s="19">
        <f t="shared" si="3"/>
        <v>422013</v>
      </c>
      <c r="K178" s="19"/>
      <c r="L178" s="19">
        <v>920761</v>
      </c>
      <c r="M178" s="19"/>
      <c r="N178" s="19">
        <v>53458</v>
      </c>
      <c r="O178" s="19"/>
      <c r="P178" s="19">
        <v>100519</v>
      </c>
      <c r="Q178" s="19"/>
      <c r="R178" s="19">
        <v>40297</v>
      </c>
      <c r="S178" s="19"/>
      <c r="T178" s="19">
        <f t="shared" si="4"/>
        <v>2043267</v>
      </c>
      <c r="U178" s="19"/>
      <c r="V178" s="19"/>
      <c r="W178" s="19"/>
      <c r="X178" s="19"/>
    </row>
    <row r="179" spans="2:24" x14ac:dyDescent="0.25">
      <c r="B179" s="18">
        <v>39082</v>
      </c>
      <c r="D179" s="19">
        <v>503679</v>
      </c>
      <c r="E179" s="19"/>
      <c r="F179" s="19">
        <v>394954</v>
      </c>
      <c r="G179" s="19"/>
      <c r="H179" s="19">
        <v>33440</v>
      </c>
      <c r="I179" s="19"/>
      <c r="J179" s="19">
        <f t="shared" si="3"/>
        <v>428394</v>
      </c>
      <c r="K179" s="19"/>
      <c r="L179" s="19">
        <v>928636</v>
      </c>
      <c r="M179" s="19"/>
      <c r="N179" s="19">
        <v>53508</v>
      </c>
      <c r="O179" s="19"/>
      <c r="P179" s="19">
        <v>100398</v>
      </c>
      <c r="Q179" s="19"/>
      <c r="R179" s="19">
        <v>40885</v>
      </c>
      <c r="S179" s="19"/>
      <c r="T179" s="19">
        <f t="shared" si="4"/>
        <v>2055500</v>
      </c>
      <c r="U179" s="19"/>
      <c r="V179" s="19"/>
      <c r="W179" s="19"/>
      <c r="X179" s="19"/>
    </row>
    <row r="180" spans="2:24" x14ac:dyDescent="0.25">
      <c r="B180" s="18">
        <v>39113</v>
      </c>
      <c r="D180" s="19">
        <v>521460</v>
      </c>
      <c r="E180" s="19"/>
      <c r="F180" s="19">
        <v>396648</v>
      </c>
      <c r="G180" s="19"/>
      <c r="H180" s="19">
        <v>34734</v>
      </c>
      <c r="I180" s="19"/>
      <c r="J180" s="19">
        <f t="shared" si="3"/>
        <v>431382</v>
      </c>
      <c r="K180" s="19"/>
      <c r="L180" s="19">
        <v>936660</v>
      </c>
      <c r="M180" s="19"/>
      <c r="N180" s="19">
        <v>53287</v>
      </c>
      <c r="O180" s="19"/>
      <c r="P180" s="19">
        <v>100568</v>
      </c>
      <c r="Q180" s="19"/>
      <c r="R180" s="19">
        <v>41419</v>
      </c>
      <c r="S180" s="19"/>
      <c r="T180" s="19">
        <f t="shared" si="4"/>
        <v>2084776</v>
      </c>
      <c r="U180" s="19"/>
      <c r="V180" s="19"/>
      <c r="W180" s="19"/>
      <c r="X180" s="19"/>
    </row>
    <row r="181" spans="2:24" x14ac:dyDescent="0.25">
      <c r="B181" s="18">
        <v>39141</v>
      </c>
      <c r="D181" s="19">
        <v>530052</v>
      </c>
      <c r="E181" s="19"/>
      <c r="F181" s="19">
        <v>400120</v>
      </c>
      <c r="G181" s="19"/>
      <c r="H181" s="19">
        <v>37077</v>
      </c>
      <c r="I181" s="19"/>
      <c r="J181" s="19">
        <f t="shared" si="3"/>
        <v>437197</v>
      </c>
      <c r="K181" s="19"/>
      <c r="L181" s="19">
        <v>943438</v>
      </c>
      <c r="M181" s="19"/>
      <c r="N181" s="19">
        <v>53240</v>
      </c>
      <c r="O181" s="19"/>
      <c r="P181" s="19">
        <v>100435</v>
      </c>
      <c r="Q181" s="19"/>
      <c r="R181" s="19">
        <v>41634</v>
      </c>
      <c r="S181" s="19"/>
      <c r="T181" s="19">
        <f t="shared" si="4"/>
        <v>2105996</v>
      </c>
      <c r="U181" s="19"/>
      <c r="V181" s="19"/>
      <c r="W181" s="19"/>
      <c r="X181" s="19"/>
    </row>
    <row r="182" spans="2:24" x14ac:dyDescent="0.25">
      <c r="B182" s="18">
        <v>39172</v>
      </c>
      <c r="D182" s="19">
        <v>537960</v>
      </c>
      <c r="E182" s="19"/>
      <c r="F182" s="19">
        <v>404555</v>
      </c>
      <c r="G182" s="19"/>
      <c r="H182" s="19">
        <v>40012</v>
      </c>
      <c r="I182" s="19"/>
      <c r="J182" s="19">
        <f t="shared" si="3"/>
        <v>444567</v>
      </c>
      <c r="K182" s="19"/>
      <c r="L182" s="19">
        <v>949840</v>
      </c>
      <c r="M182" s="19"/>
      <c r="N182" s="19">
        <v>53130</v>
      </c>
      <c r="O182" s="19"/>
      <c r="P182" s="19">
        <v>100585</v>
      </c>
      <c r="Q182" s="19"/>
      <c r="R182" s="19">
        <v>42342</v>
      </c>
      <c r="S182" s="19"/>
      <c r="T182" s="19">
        <f t="shared" si="4"/>
        <v>2128424</v>
      </c>
      <c r="U182" s="19"/>
      <c r="V182" s="19"/>
      <c r="W182" s="19"/>
      <c r="X182" s="19"/>
    </row>
    <row r="183" spans="2:24" x14ac:dyDescent="0.25">
      <c r="B183" s="18">
        <v>39202</v>
      </c>
      <c r="D183" s="19">
        <v>546006</v>
      </c>
      <c r="E183" s="19"/>
      <c r="F183" s="19">
        <v>410350</v>
      </c>
      <c r="G183" s="19"/>
      <c r="H183" s="19">
        <v>39458</v>
      </c>
      <c r="I183" s="19"/>
      <c r="J183" s="19">
        <f t="shared" si="3"/>
        <v>449808</v>
      </c>
      <c r="K183" s="19"/>
      <c r="L183" s="19">
        <v>957215</v>
      </c>
      <c r="M183" s="19"/>
      <c r="N183" s="19">
        <v>52897</v>
      </c>
      <c r="O183" s="19"/>
      <c r="P183" s="19">
        <v>100700</v>
      </c>
      <c r="Q183" s="19"/>
      <c r="R183" s="19">
        <v>42663</v>
      </c>
      <c r="S183" s="19"/>
      <c r="T183" s="19">
        <f t="shared" si="4"/>
        <v>2149289</v>
      </c>
      <c r="U183" s="19"/>
      <c r="V183" s="19"/>
      <c r="W183" s="19"/>
      <c r="X183" s="19"/>
    </row>
    <row r="184" spans="2:24" x14ac:dyDescent="0.25">
      <c r="B184" s="18">
        <v>39233</v>
      </c>
      <c r="D184" s="19">
        <v>571759</v>
      </c>
      <c r="E184" s="19"/>
      <c r="F184" s="19">
        <v>415475</v>
      </c>
      <c r="G184" s="19"/>
      <c r="H184" s="19">
        <v>40293</v>
      </c>
      <c r="I184" s="19"/>
      <c r="J184" s="19">
        <f t="shared" si="3"/>
        <v>455768</v>
      </c>
      <c r="K184" s="19"/>
      <c r="L184" s="19">
        <v>965670</v>
      </c>
      <c r="M184" s="19"/>
      <c r="N184" s="19">
        <v>52856</v>
      </c>
      <c r="O184" s="19"/>
      <c r="P184" s="19">
        <v>100615</v>
      </c>
      <c r="Q184" s="19"/>
      <c r="R184" s="19">
        <v>43558</v>
      </c>
      <c r="S184" s="19"/>
      <c r="T184" s="19">
        <f t="shared" si="4"/>
        <v>2190226</v>
      </c>
      <c r="U184" s="19"/>
      <c r="V184" s="19"/>
      <c r="W184" s="19"/>
      <c r="X184" s="19"/>
    </row>
    <row r="185" spans="2:24" x14ac:dyDescent="0.25">
      <c r="B185" s="18">
        <v>39263</v>
      </c>
      <c r="D185" s="19">
        <v>571503</v>
      </c>
      <c r="E185" s="19"/>
      <c r="F185" s="19">
        <v>419961</v>
      </c>
      <c r="G185" s="19"/>
      <c r="H185" s="19">
        <v>39709</v>
      </c>
      <c r="I185" s="19"/>
      <c r="J185" s="19">
        <f t="shared" si="3"/>
        <v>459670</v>
      </c>
      <c r="K185" s="19"/>
      <c r="L185" s="19">
        <v>973623</v>
      </c>
      <c r="M185" s="19"/>
      <c r="N185" s="19">
        <v>52701</v>
      </c>
      <c r="O185" s="19"/>
      <c r="P185" s="19">
        <v>100506</v>
      </c>
      <c r="Q185" s="19"/>
      <c r="R185" s="19">
        <v>44011</v>
      </c>
      <c r="S185" s="19"/>
      <c r="T185" s="19">
        <f t="shared" si="4"/>
        <v>2202014</v>
      </c>
      <c r="U185" s="19"/>
      <c r="V185" s="19"/>
      <c r="W185" s="19"/>
      <c r="X185" s="19"/>
    </row>
    <row r="186" spans="2:24" x14ac:dyDescent="0.25">
      <c r="B186" s="18">
        <v>39294</v>
      </c>
      <c r="D186" s="19">
        <v>583252</v>
      </c>
      <c r="E186" s="19"/>
      <c r="F186" s="19">
        <v>427204</v>
      </c>
      <c r="G186" s="19"/>
      <c r="H186" s="19">
        <v>41815</v>
      </c>
      <c r="I186" s="19"/>
      <c r="J186" s="19">
        <f t="shared" si="3"/>
        <v>469019</v>
      </c>
      <c r="K186" s="19"/>
      <c r="L186" s="19">
        <v>981319</v>
      </c>
      <c r="M186" s="19"/>
      <c r="N186" s="19">
        <v>52762</v>
      </c>
      <c r="O186" s="19"/>
      <c r="P186" s="19">
        <v>100669</v>
      </c>
      <c r="Q186" s="19"/>
      <c r="R186" s="19">
        <v>44659</v>
      </c>
      <c r="S186" s="19"/>
      <c r="T186" s="19">
        <f t="shared" si="4"/>
        <v>2231680</v>
      </c>
      <c r="U186" s="19"/>
      <c r="V186" s="19"/>
      <c r="W186" s="19"/>
      <c r="X186" s="19"/>
    </row>
    <row r="187" spans="2:24" x14ac:dyDescent="0.25">
      <c r="B187" s="18">
        <v>39325</v>
      </c>
      <c r="D187" s="19">
        <v>606478</v>
      </c>
      <c r="E187" s="19"/>
      <c r="F187" s="19">
        <v>433718</v>
      </c>
      <c r="G187" s="19"/>
      <c r="H187" s="19">
        <v>40014</v>
      </c>
      <c r="I187" s="19"/>
      <c r="J187" s="19">
        <f t="shared" si="3"/>
        <v>473732</v>
      </c>
      <c r="K187" s="19"/>
      <c r="L187" s="19">
        <v>988624</v>
      </c>
      <c r="M187" s="19"/>
      <c r="N187" s="19">
        <v>52586</v>
      </c>
      <c r="O187" s="19"/>
      <c r="P187" s="19">
        <v>100827</v>
      </c>
      <c r="Q187" s="19"/>
      <c r="R187" s="19">
        <v>44560</v>
      </c>
      <c r="S187" s="19"/>
      <c r="T187" s="19">
        <f t="shared" si="4"/>
        <v>2266807</v>
      </c>
      <c r="U187" s="19"/>
      <c r="V187" s="19"/>
      <c r="W187" s="19"/>
      <c r="X187" s="19"/>
    </row>
    <row r="188" spans="2:24" x14ac:dyDescent="0.25">
      <c r="B188" s="18">
        <v>39355</v>
      </c>
      <c r="D188" s="19">
        <v>627150</v>
      </c>
      <c r="E188" s="19"/>
      <c r="F188" s="19">
        <v>439033</v>
      </c>
      <c r="G188" s="19"/>
      <c r="H188" s="19">
        <v>38677</v>
      </c>
      <c r="I188" s="19"/>
      <c r="J188" s="19">
        <f t="shared" si="3"/>
        <v>477710</v>
      </c>
      <c r="K188" s="19"/>
      <c r="L188" s="19">
        <v>997023</v>
      </c>
      <c r="M188" s="19"/>
      <c r="N188" s="19">
        <v>53403</v>
      </c>
      <c r="O188" s="19"/>
      <c r="P188" s="19">
        <v>101174</v>
      </c>
      <c r="Q188" s="19"/>
      <c r="R188" s="19">
        <v>44825</v>
      </c>
      <c r="S188" s="19"/>
      <c r="T188" s="19">
        <f t="shared" si="4"/>
        <v>2301285</v>
      </c>
      <c r="U188" s="19"/>
      <c r="V188" s="19"/>
      <c r="W188" s="19"/>
      <c r="X188" s="19"/>
    </row>
    <row r="189" spans="2:24" x14ac:dyDescent="0.25">
      <c r="B189" s="18">
        <v>39386</v>
      </c>
      <c r="D189" s="19">
        <v>613125</v>
      </c>
      <c r="E189" s="19"/>
      <c r="F189" s="19">
        <v>446712</v>
      </c>
      <c r="G189" s="19"/>
      <c r="H189" s="19">
        <v>40448</v>
      </c>
      <c r="I189" s="19"/>
      <c r="J189" s="19">
        <f t="shared" si="3"/>
        <v>487160</v>
      </c>
      <c r="K189" s="19"/>
      <c r="L189" s="19">
        <v>1010243</v>
      </c>
      <c r="M189" s="19"/>
      <c r="N189" s="19">
        <v>53773</v>
      </c>
      <c r="O189" s="19"/>
      <c r="P189" s="19">
        <v>101463</v>
      </c>
      <c r="Q189" s="19"/>
      <c r="R189" s="19">
        <v>44917</v>
      </c>
      <c r="S189" s="19"/>
      <c r="T189" s="19">
        <f t="shared" si="4"/>
        <v>2310681</v>
      </c>
      <c r="U189" s="19"/>
      <c r="V189" s="19"/>
      <c r="W189" s="19"/>
      <c r="X189" s="19"/>
    </row>
    <row r="190" spans="2:24" x14ac:dyDescent="0.25">
      <c r="B190" s="18">
        <v>39416</v>
      </c>
      <c r="D190" s="19">
        <v>627118</v>
      </c>
      <c r="E190" s="19"/>
      <c r="F190" s="19">
        <v>452461</v>
      </c>
      <c r="G190" s="19"/>
      <c r="H190" s="19">
        <v>39249</v>
      </c>
      <c r="I190" s="19"/>
      <c r="J190" s="19">
        <f t="shared" si="3"/>
        <v>491710</v>
      </c>
      <c r="K190" s="19"/>
      <c r="L190" s="19">
        <v>1016352</v>
      </c>
      <c r="M190" s="19"/>
      <c r="N190" s="19">
        <v>54035</v>
      </c>
      <c r="O190" s="19"/>
      <c r="P190" s="19">
        <v>101404</v>
      </c>
      <c r="Q190" s="19"/>
      <c r="R190" s="19">
        <v>45108</v>
      </c>
      <c r="S190" s="19"/>
      <c r="T190" s="19">
        <f t="shared" si="4"/>
        <v>2335727</v>
      </c>
      <c r="U190" s="19"/>
      <c r="V190" s="19"/>
      <c r="W190" s="19"/>
      <c r="X190" s="19"/>
    </row>
    <row r="191" spans="2:24" x14ac:dyDescent="0.25">
      <c r="B191" s="18">
        <v>39447</v>
      </c>
      <c r="D191" s="19">
        <v>641024</v>
      </c>
      <c r="E191" s="19"/>
      <c r="F191" s="19">
        <v>456031</v>
      </c>
      <c r="G191" s="19"/>
      <c r="H191" s="19">
        <v>39035</v>
      </c>
      <c r="I191" s="19"/>
      <c r="J191" s="19">
        <f t="shared" si="3"/>
        <v>495066</v>
      </c>
      <c r="K191" s="19"/>
      <c r="L191" s="19">
        <v>1022013</v>
      </c>
      <c r="M191" s="19"/>
      <c r="N191" s="19">
        <v>54299</v>
      </c>
      <c r="O191" s="19"/>
      <c r="P191" s="19">
        <v>100374</v>
      </c>
      <c r="Q191" s="19"/>
      <c r="R191" s="19">
        <v>45199</v>
      </c>
      <c r="S191" s="19"/>
      <c r="T191" s="19">
        <f t="shared" si="4"/>
        <v>2357975</v>
      </c>
      <c r="U191" s="19"/>
      <c r="V191" s="19"/>
      <c r="W191" s="19"/>
      <c r="X191" s="19"/>
    </row>
    <row r="192" spans="2:24" x14ac:dyDescent="0.25">
      <c r="B192" s="18">
        <v>39478</v>
      </c>
      <c r="D192" s="19">
        <v>652592</v>
      </c>
      <c r="E192" s="19"/>
      <c r="F192" s="19">
        <v>456000</v>
      </c>
      <c r="G192" s="19"/>
      <c r="H192" s="19">
        <v>33873</v>
      </c>
      <c r="I192" s="19"/>
      <c r="J192" s="19">
        <f t="shared" si="3"/>
        <v>489873</v>
      </c>
      <c r="K192" s="19"/>
      <c r="L192" s="19">
        <v>1030853</v>
      </c>
      <c r="M192" s="19"/>
      <c r="N192" s="19">
        <v>54243</v>
      </c>
      <c r="O192" s="19"/>
      <c r="P192" s="19">
        <v>101378</v>
      </c>
      <c r="Q192" s="19"/>
      <c r="R192" s="19">
        <v>45620</v>
      </c>
      <c r="S192" s="19"/>
      <c r="T192" s="19">
        <f t="shared" si="4"/>
        <v>2374559</v>
      </c>
      <c r="U192" s="19"/>
      <c r="V192" s="19"/>
      <c r="W192" s="19"/>
      <c r="X192" s="19"/>
    </row>
    <row r="193" spans="2:24" x14ac:dyDescent="0.25">
      <c r="B193" s="18">
        <v>39507</v>
      </c>
      <c r="D193" s="19">
        <v>655108</v>
      </c>
      <c r="E193" s="19"/>
      <c r="F193" s="19">
        <v>466253</v>
      </c>
      <c r="G193" s="19"/>
      <c r="H193" s="19">
        <v>32719</v>
      </c>
      <c r="I193" s="19"/>
      <c r="J193" s="19">
        <f t="shared" si="3"/>
        <v>498972</v>
      </c>
      <c r="K193" s="19"/>
      <c r="L193" s="19">
        <v>1038562</v>
      </c>
      <c r="M193" s="19"/>
      <c r="N193" s="19">
        <v>54378</v>
      </c>
      <c r="O193" s="19"/>
      <c r="P193" s="19">
        <v>102203</v>
      </c>
      <c r="Q193" s="19"/>
      <c r="R193" s="19">
        <v>45858</v>
      </c>
      <c r="S193" s="19"/>
      <c r="T193" s="19">
        <f t="shared" si="4"/>
        <v>2395081</v>
      </c>
      <c r="U193" s="19"/>
      <c r="V193" s="19"/>
      <c r="W193" s="19"/>
      <c r="X193" s="19"/>
    </row>
    <row r="194" spans="2:24" x14ac:dyDescent="0.25">
      <c r="B194" s="18">
        <v>39538</v>
      </c>
      <c r="D194" s="19">
        <v>664231</v>
      </c>
      <c r="E194" s="19"/>
      <c r="F194" s="19">
        <v>473129</v>
      </c>
      <c r="G194" s="19"/>
      <c r="H194" s="19">
        <v>27534</v>
      </c>
      <c r="I194" s="19"/>
      <c r="J194" s="19">
        <f t="shared" si="3"/>
        <v>500663</v>
      </c>
      <c r="K194" s="19"/>
      <c r="L194" s="19">
        <v>1045264</v>
      </c>
      <c r="M194" s="19"/>
      <c r="N194" s="19">
        <v>54461</v>
      </c>
      <c r="O194" s="19"/>
      <c r="P194" s="19">
        <v>101958</v>
      </c>
      <c r="Q194" s="19"/>
      <c r="R194" s="19">
        <v>46484</v>
      </c>
      <c r="S194" s="19"/>
      <c r="T194" s="19">
        <f t="shared" si="4"/>
        <v>2413061</v>
      </c>
      <c r="U194" s="19"/>
      <c r="V194" s="19"/>
      <c r="W194" s="19"/>
      <c r="X194" s="19"/>
    </row>
    <row r="195" spans="2:24" x14ac:dyDescent="0.25">
      <c r="B195" s="18">
        <v>39568</v>
      </c>
      <c r="D195" s="19">
        <v>698084</v>
      </c>
      <c r="E195" s="19"/>
      <c r="F195" s="19">
        <v>479047</v>
      </c>
      <c r="G195" s="19"/>
      <c r="H195" s="19">
        <v>29393</v>
      </c>
      <c r="I195" s="19"/>
      <c r="J195" s="19">
        <f t="shared" si="3"/>
        <v>508440</v>
      </c>
      <c r="K195" s="19"/>
      <c r="L195" s="19">
        <v>1051451</v>
      </c>
      <c r="M195" s="19"/>
      <c r="N195" s="19">
        <v>54402</v>
      </c>
      <c r="O195" s="19"/>
      <c r="P195" s="19">
        <v>101979</v>
      </c>
      <c r="Q195" s="19"/>
      <c r="R195" s="19">
        <v>47096</v>
      </c>
      <c r="S195" s="19"/>
      <c r="T195" s="19">
        <f t="shared" si="4"/>
        <v>2461452</v>
      </c>
      <c r="U195" s="19"/>
      <c r="V195" s="19"/>
      <c r="W195" s="19"/>
      <c r="X195" s="19"/>
    </row>
    <row r="196" spans="2:24" x14ac:dyDescent="0.25">
      <c r="B196" s="18">
        <v>39599</v>
      </c>
      <c r="D196" s="19">
        <v>689081</v>
      </c>
      <c r="E196" s="19"/>
      <c r="F196" s="19">
        <v>480989</v>
      </c>
      <c r="G196" s="19"/>
      <c r="H196" s="19">
        <v>29062</v>
      </c>
      <c r="I196" s="19"/>
      <c r="J196" s="19">
        <f t="shared" si="3"/>
        <v>510051</v>
      </c>
      <c r="K196" s="19"/>
      <c r="L196" s="19">
        <v>1056447</v>
      </c>
      <c r="M196" s="19"/>
      <c r="N196" s="19">
        <v>55176</v>
      </c>
      <c r="O196" s="19"/>
      <c r="P196" s="19">
        <v>101574</v>
      </c>
      <c r="Q196" s="19"/>
      <c r="R196" s="19">
        <v>47360</v>
      </c>
      <c r="S196" s="19"/>
      <c r="T196" s="19">
        <f t="shared" si="4"/>
        <v>2459689</v>
      </c>
      <c r="U196" s="19"/>
      <c r="V196" s="19"/>
      <c r="W196" s="19"/>
      <c r="X196" s="19"/>
    </row>
    <row r="197" spans="2:24" x14ac:dyDescent="0.25">
      <c r="B197" s="18">
        <v>39629</v>
      </c>
      <c r="D197" s="19">
        <v>730365</v>
      </c>
      <c r="E197" s="19"/>
      <c r="F197" s="19">
        <v>484626</v>
      </c>
      <c r="G197" s="19"/>
      <c r="H197" s="19">
        <v>30201</v>
      </c>
      <c r="I197" s="19"/>
      <c r="J197" s="19">
        <f t="shared" ref="J197:J260" si="5">SUM(F197:H197)</f>
        <v>514827</v>
      </c>
      <c r="K197" s="19"/>
      <c r="L197" s="19">
        <v>1061986</v>
      </c>
      <c r="M197" s="19"/>
      <c r="N197" s="19">
        <v>54944</v>
      </c>
      <c r="O197" s="19"/>
      <c r="P197" s="19">
        <v>100666</v>
      </c>
      <c r="Q197" s="19"/>
      <c r="R197" s="19">
        <v>47834</v>
      </c>
      <c r="S197" s="19"/>
      <c r="T197" s="19">
        <f t="shared" si="4"/>
        <v>2510622</v>
      </c>
      <c r="U197" s="19"/>
      <c r="V197" s="19"/>
      <c r="W197" s="19"/>
      <c r="X197" s="19"/>
    </row>
    <row r="198" spans="2:24" x14ac:dyDescent="0.25">
      <c r="B198" s="18">
        <v>39660</v>
      </c>
      <c r="D198" s="19">
        <v>763895</v>
      </c>
      <c r="E198" s="19"/>
      <c r="F198" s="19">
        <v>487559</v>
      </c>
      <c r="G198" s="19"/>
      <c r="H198" s="19">
        <v>28209</v>
      </c>
      <c r="I198" s="19"/>
      <c r="J198" s="19">
        <f t="shared" si="5"/>
        <v>515768</v>
      </c>
      <c r="K198" s="19"/>
      <c r="L198" s="19">
        <v>1068961</v>
      </c>
      <c r="M198" s="19"/>
      <c r="N198" s="19">
        <v>55043</v>
      </c>
      <c r="O198" s="19"/>
      <c r="P198" s="19">
        <v>100715</v>
      </c>
      <c r="Q198" s="19"/>
      <c r="R198" s="19">
        <v>48046</v>
      </c>
      <c r="S198" s="19"/>
      <c r="T198" s="19">
        <f t="shared" si="4"/>
        <v>2552428</v>
      </c>
      <c r="U198" s="19"/>
      <c r="V198" s="19"/>
      <c r="W198" s="19"/>
      <c r="X198" s="19"/>
    </row>
    <row r="199" spans="2:24" x14ac:dyDescent="0.25">
      <c r="B199" s="18">
        <v>39691</v>
      </c>
      <c r="D199" s="19">
        <v>795013</v>
      </c>
      <c r="E199" s="19"/>
      <c r="F199" s="19">
        <v>488543</v>
      </c>
      <c r="G199" s="19"/>
      <c r="H199" s="19">
        <v>27685</v>
      </c>
      <c r="I199" s="19"/>
      <c r="J199" s="19">
        <f t="shared" si="5"/>
        <v>516228</v>
      </c>
      <c r="K199" s="19"/>
      <c r="L199" s="19">
        <v>1070592</v>
      </c>
      <c r="M199" s="19"/>
      <c r="N199" s="19">
        <v>55410</v>
      </c>
      <c r="O199" s="19"/>
      <c r="P199" s="19">
        <v>100199</v>
      </c>
      <c r="Q199" s="19"/>
      <c r="R199" s="19">
        <v>48166</v>
      </c>
      <c r="S199" s="19"/>
      <c r="T199" s="19">
        <f t="shared" si="4"/>
        <v>2585608</v>
      </c>
      <c r="U199" s="19"/>
      <c r="V199" s="19"/>
      <c r="W199" s="19"/>
      <c r="X199" s="19"/>
    </row>
    <row r="200" spans="2:24" x14ac:dyDescent="0.25">
      <c r="B200" s="18">
        <v>39721</v>
      </c>
      <c r="D200" s="19">
        <v>823705</v>
      </c>
      <c r="E200" s="19"/>
      <c r="F200" s="19">
        <v>492543</v>
      </c>
      <c r="G200" s="19"/>
      <c r="H200" s="19">
        <v>23205</v>
      </c>
      <c r="I200" s="19"/>
      <c r="J200" s="19">
        <f t="shared" si="5"/>
        <v>515748</v>
      </c>
      <c r="K200" s="19"/>
      <c r="L200" s="19">
        <v>1073947</v>
      </c>
      <c r="M200" s="19"/>
      <c r="N200" s="19">
        <v>56513</v>
      </c>
      <c r="O200" s="19"/>
      <c r="P200" s="19">
        <v>99421</v>
      </c>
      <c r="Q200" s="19"/>
      <c r="R200" s="19">
        <v>48377</v>
      </c>
      <c r="S200" s="19"/>
      <c r="T200" s="19">
        <f t="shared" si="4"/>
        <v>2617711</v>
      </c>
      <c r="U200" s="19"/>
      <c r="V200" s="19"/>
      <c r="W200" s="19"/>
      <c r="X200" s="19"/>
    </row>
    <row r="201" spans="2:24" x14ac:dyDescent="0.25">
      <c r="B201" s="18">
        <v>39752</v>
      </c>
      <c r="D201" s="19">
        <v>873923</v>
      </c>
      <c r="E201" s="19"/>
      <c r="F201" s="19">
        <v>495284</v>
      </c>
      <c r="G201" s="19"/>
      <c r="H201" s="19">
        <v>16976</v>
      </c>
      <c r="I201" s="19"/>
      <c r="J201" s="19">
        <f t="shared" si="5"/>
        <v>512260</v>
      </c>
      <c r="K201" s="19"/>
      <c r="L201" s="19">
        <v>1077806</v>
      </c>
      <c r="M201" s="19"/>
      <c r="N201" s="19">
        <v>53901</v>
      </c>
      <c r="O201" s="19"/>
      <c r="P201" s="19">
        <v>99154</v>
      </c>
      <c r="Q201" s="19"/>
      <c r="R201" s="19">
        <v>50174</v>
      </c>
      <c r="S201" s="19"/>
      <c r="T201" s="19">
        <f t="shared" si="4"/>
        <v>2667218</v>
      </c>
      <c r="U201" s="19"/>
      <c r="V201" s="19"/>
      <c r="W201" s="19"/>
      <c r="X201" s="19"/>
    </row>
    <row r="202" spans="2:24" x14ac:dyDescent="0.25">
      <c r="B202" s="18">
        <v>39782</v>
      </c>
      <c r="D202" s="19">
        <v>895235</v>
      </c>
      <c r="E202" s="19"/>
      <c r="F202" s="19">
        <v>492559</v>
      </c>
      <c r="G202" s="19"/>
      <c r="H202" s="19">
        <v>15334</v>
      </c>
      <c r="I202" s="19"/>
      <c r="J202" s="19">
        <f t="shared" si="5"/>
        <v>507893</v>
      </c>
      <c r="K202" s="19"/>
      <c r="L202" s="19">
        <v>1081933</v>
      </c>
      <c r="M202" s="19"/>
      <c r="N202" s="19">
        <v>53998</v>
      </c>
      <c r="O202" s="19"/>
      <c r="P202" s="19">
        <v>98510</v>
      </c>
      <c r="Q202" s="19"/>
      <c r="R202" s="19">
        <v>49989</v>
      </c>
      <c r="S202" s="19"/>
      <c r="T202" s="19">
        <f t="shared" si="4"/>
        <v>2687558</v>
      </c>
      <c r="U202" s="19"/>
      <c r="V202" s="19"/>
      <c r="W202" s="19"/>
      <c r="X202" s="19"/>
    </row>
    <row r="203" spans="2:24" x14ac:dyDescent="0.25">
      <c r="B203" s="18">
        <v>39813</v>
      </c>
      <c r="D203" s="19">
        <v>947760</v>
      </c>
      <c r="E203" s="19"/>
      <c r="F203" s="19">
        <v>492574</v>
      </c>
      <c r="G203" s="19"/>
      <c r="H203" s="19">
        <v>13806</v>
      </c>
      <c r="I203" s="19"/>
      <c r="J203" s="19">
        <f t="shared" si="5"/>
        <v>506380</v>
      </c>
      <c r="K203" s="19"/>
      <c r="L203" s="19">
        <v>1084488</v>
      </c>
      <c r="M203" s="19"/>
      <c r="N203" s="19">
        <v>53705</v>
      </c>
      <c r="O203" s="19"/>
      <c r="P203" s="19">
        <v>97719</v>
      </c>
      <c r="Q203" s="19"/>
      <c r="R203" s="19">
        <v>50000</v>
      </c>
      <c r="S203" s="19"/>
      <c r="T203" s="19">
        <f t="shared" si="4"/>
        <v>2740052</v>
      </c>
      <c r="U203" s="19"/>
      <c r="V203" s="19"/>
      <c r="W203" s="19"/>
      <c r="X203" s="19"/>
    </row>
    <row r="204" spans="2:24" x14ac:dyDescent="0.25">
      <c r="B204" s="18">
        <v>39844</v>
      </c>
      <c r="D204" s="19">
        <v>961051</v>
      </c>
      <c r="E204" s="19"/>
      <c r="F204" s="19">
        <v>495286</v>
      </c>
      <c r="G204" s="19"/>
      <c r="H204" s="19">
        <v>12041</v>
      </c>
      <c r="I204" s="19"/>
      <c r="J204" s="19">
        <f t="shared" si="5"/>
        <v>507327</v>
      </c>
      <c r="K204" s="19"/>
      <c r="L204" s="19">
        <v>1086796</v>
      </c>
      <c r="M204" s="19"/>
      <c r="N204" s="19">
        <v>53864</v>
      </c>
      <c r="O204" s="19"/>
      <c r="P204" s="19">
        <v>96932</v>
      </c>
      <c r="Q204" s="19"/>
      <c r="R204" s="19">
        <v>49787</v>
      </c>
      <c r="S204" s="19"/>
      <c r="T204" s="19">
        <f t="shared" si="4"/>
        <v>2755757</v>
      </c>
      <c r="U204" s="19"/>
      <c r="V204" s="19"/>
      <c r="W204" s="19"/>
      <c r="X204" s="19"/>
    </row>
    <row r="205" spans="2:24" x14ac:dyDescent="0.25">
      <c r="B205" s="18">
        <v>39872</v>
      </c>
      <c r="D205" s="19">
        <v>991050</v>
      </c>
      <c r="E205" s="19"/>
      <c r="F205" s="19">
        <v>495923</v>
      </c>
      <c r="G205" s="19"/>
      <c r="H205" s="19">
        <v>13503</v>
      </c>
      <c r="I205" s="19"/>
      <c r="J205" s="19">
        <f t="shared" si="5"/>
        <v>509426</v>
      </c>
      <c r="K205" s="19"/>
      <c r="L205" s="19">
        <v>1089015</v>
      </c>
      <c r="M205" s="19"/>
      <c r="N205" s="19">
        <v>53869</v>
      </c>
      <c r="O205" s="19"/>
      <c r="P205" s="19">
        <v>96014</v>
      </c>
      <c r="Q205" s="19"/>
      <c r="R205" s="19">
        <v>49833</v>
      </c>
      <c r="S205" s="19"/>
      <c r="T205" s="19">
        <f t="shared" si="4"/>
        <v>2789207</v>
      </c>
      <c r="U205" s="19"/>
      <c r="V205" s="19"/>
      <c r="W205" s="19"/>
      <c r="X205" s="19"/>
    </row>
    <row r="206" spans="2:24" x14ac:dyDescent="0.25">
      <c r="B206" s="18">
        <v>39903</v>
      </c>
      <c r="D206" s="19">
        <v>1015017</v>
      </c>
      <c r="E206" s="19"/>
      <c r="F206" s="19">
        <v>494674</v>
      </c>
      <c r="G206" s="19"/>
      <c r="H206" s="19">
        <v>13871</v>
      </c>
      <c r="I206" s="19"/>
      <c r="J206" s="19">
        <f t="shared" si="5"/>
        <v>508545</v>
      </c>
      <c r="K206" s="19"/>
      <c r="L206" s="19">
        <v>1090954</v>
      </c>
      <c r="M206" s="19"/>
      <c r="N206" s="19">
        <v>53569</v>
      </c>
      <c r="O206" s="19"/>
      <c r="P206" s="19">
        <v>95225</v>
      </c>
      <c r="Q206" s="19"/>
      <c r="R206" s="19">
        <v>49559</v>
      </c>
      <c r="S206" s="19"/>
      <c r="T206" s="19">
        <f t="shared" si="4"/>
        <v>2812869</v>
      </c>
      <c r="U206" s="19"/>
      <c r="V206" s="19"/>
      <c r="W206" s="19"/>
      <c r="X206" s="19"/>
    </row>
    <row r="207" spans="2:24" x14ac:dyDescent="0.25">
      <c r="B207" s="18">
        <v>39933</v>
      </c>
      <c r="D207" s="19">
        <v>900633</v>
      </c>
      <c r="E207" s="19"/>
      <c r="F207" s="19">
        <v>490489</v>
      </c>
      <c r="G207" s="19"/>
      <c r="H207" s="19">
        <v>14579</v>
      </c>
      <c r="I207" s="19"/>
      <c r="J207" s="19">
        <f t="shared" si="5"/>
        <v>505068</v>
      </c>
      <c r="K207" s="19"/>
      <c r="L207" s="19">
        <v>1092485</v>
      </c>
      <c r="M207" s="19"/>
      <c r="N207" s="19">
        <v>53925</v>
      </c>
      <c r="O207" s="19"/>
      <c r="P207" s="19">
        <v>94700</v>
      </c>
      <c r="Q207" s="19"/>
      <c r="R207" s="19">
        <v>49377</v>
      </c>
      <c r="S207" s="19"/>
      <c r="T207" s="19">
        <f t="shared" si="4"/>
        <v>2696188</v>
      </c>
      <c r="U207" s="19"/>
      <c r="V207" s="19"/>
      <c r="W207" s="19"/>
      <c r="X207" s="19"/>
    </row>
    <row r="208" spans="2:24" x14ac:dyDescent="0.25">
      <c r="B208" s="18">
        <v>39964</v>
      </c>
      <c r="D208" s="19">
        <v>902773</v>
      </c>
      <c r="E208" s="19"/>
      <c r="F208" s="19">
        <v>490382</v>
      </c>
      <c r="G208" s="19"/>
      <c r="H208" s="19">
        <v>15321</v>
      </c>
      <c r="I208" s="19"/>
      <c r="J208" s="19">
        <f t="shared" si="5"/>
        <v>505703</v>
      </c>
      <c r="K208" s="19"/>
      <c r="L208" s="19">
        <v>1093853</v>
      </c>
      <c r="M208" s="19"/>
      <c r="N208" s="19">
        <v>55169</v>
      </c>
      <c r="O208" s="19"/>
      <c r="P208" s="19">
        <v>94075</v>
      </c>
      <c r="Q208" s="19"/>
      <c r="R208" s="19">
        <v>49247</v>
      </c>
      <c r="S208" s="19"/>
      <c r="T208" s="19">
        <f t="shared" ref="T208:T271" si="6">+D208+F208+H208+L208+N208+P208+R208</f>
        <v>2700820</v>
      </c>
      <c r="U208" s="19"/>
      <c r="V208" s="19"/>
      <c r="W208" s="19"/>
      <c r="X208" s="19"/>
    </row>
    <row r="209" spans="2:24" x14ac:dyDescent="0.25">
      <c r="B209" s="18">
        <v>39994</v>
      </c>
      <c r="D209" s="19">
        <v>885851</v>
      </c>
      <c r="E209" s="19"/>
      <c r="F209" s="19">
        <v>488383</v>
      </c>
      <c r="G209" s="19"/>
      <c r="H209" s="19">
        <v>15548</v>
      </c>
      <c r="I209" s="19"/>
      <c r="J209" s="19">
        <f t="shared" si="5"/>
        <v>503931</v>
      </c>
      <c r="K209" s="19"/>
      <c r="L209" s="19">
        <v>1095906</v>
      </c>
      <c r="M209" s="19"/>
      <c r="N209" s="19">
        <v>54732</v>
      </c>
      <c r="O209" s="19"/>
      <c r="P209" s="19">
        <v>93678</v>
      </c>
      <c r="Q209" s="19"/>
      <c r="R209" s="19">
        <v>49108</v>
      </c>
      <c r="S209" s="19"/>
      <c r="T209" s="19">
        <f t="shared" si="6"/>
        <v>2683206</v>
      </c>
      <c r="U209" s="19"/>
      <c r="V209" s="19"/>
      <c r="W209" s="19"/>
      <c r="X209" s="19"/>
    </row>
    <row r="210" spans="2:24" x14ac:dyDescent="0.25">
      <c r="B210" s="18">
        <v>40025</v>
      </c>
      <c r="D210" s="19">
        <v>883109</v>
      </c>
      <c r="E210" s="19"/>
      <c r="F210" s="19">
        <v>479890</v>
      </c>
      <c r="G210" s="19"/>
      <c r="H210" s="19">
        <v>15509</v>
      </c>
      <c r="I210" s="19"/>
      <c r="J210" s="19">
        <f t="shared" si="5"/>
        <v>495399</v>
      </c>
      <c r="K210" s="19"/>
      <c r="L210" s="19">
        <v>1097766</v>
      </c>
      <c r="M210" s="19"/>
      <c r="N210" s="19">
        <v>54800</v>
      </c>
      <c r="O210" s="19"/>
      <c r="P210" s="19">
        <v>93065</v>
      </c>
      <c r="Q210" s="19"/>
      <c r="R210" s="19">
        <v>48991</v>
      </c>
      <c r="S210" s="19"/>
      <c r="T210" s="19">
        <f t="shared" si="6"/>
        <v>2673130</v>
      </c>
      <c r="U210" s="19"/>
      <c r="V210" s="19"/>
      <c r="W210" s="19"/>
      <c r="X210" s="19"/>
    </row>
    <row r="211" spans="2:24" x14ac:dyDescent="0.25">
      <c r="B211" s="18">
        <v>40056</v>
      </c>
      <c r="D211" s="19">
        <v>886727</v>
      </c>
      <c r="E211" s="19"/>
      <c r="F211" s="19">
        <v>479837</v>
      </c>
      <c r="G211" s="19"/>
      <c r="H211" s="19">
        <v>15209</v>
      </c>
      <c r="I211" s="19"/>
      <c r="J211" s="19">
        <f t="shared" si="5"/>
        <v>495046</v>
      </c>
      <c r="K211" s="19"/>
      <c r="L211" s="19">
        <v>1099332</v>
      </c>
      <c r="M211" s="19"/>
      <c r="N211" s="19">
        <v>54762</v>
      </c>
      <c r="O211" s="19"/>
      <c r="P211" s="19">
        <v>92125</v>
      </c>
      <c r="Q211" s="19"/>
      <c r="R211" s="19">
        <v>48714</v>
      </c>
      <c r="S211" s="19"/>
      <c r="T211" s="19">
        <f t="shared" si="6"/>
        <v>2676706</v>
      </c>
      <c r="U211" s="19"/>
      <c r="V211" s="19"/>
      <c r="W211" s="19"/>
      <c r="X211" s="19"/>
    </row>
    <row r="212" spans="2:24" x14ac:dyDescent="0.25">
      <c r="B212" s="18">
        <v>40086</v>
      </c>
      <c r="D212" s="19">
        <v>913668</v>
      </c>
      <c r="E212" s="19"/>
      <c r="F212" s="19">
        <v>475710</v>
      </c>
      <c r="G212" s="19"/>
      <c r="H212" s="19">
        <v>16840</v>
      </c>
      <c r="I212" s="19"/>
      <c r="J212" s="19">
        <f t="shared" si="5"/>
        <v>492550</v>
      </c>
      <c r="K212" s="19"/>
      <c r="L212" s="19">
        <v>1101635</v>
      </c>
      <c r="M212" s="19"/>
      <c r="N212" s="19">
        <v>53177</v>
      </c>
      <c r="O212" s="19"/>
      <c r="P212" s="19">
        <v>91003</v>
      </c>
      <c r="Q212" s="19"/>
      <c r="R212" s="19">
        <v>48658</v>
      </c>
      <c r="S212" s="19"/>
      <c r="T212" s="19">
        <f t="shared" si="6"/>
        <v>2700691</v>
      </c>
      <c r="U212" s="19"/>
      <c r="V212" s="19"/>
      <c r="W212" s="19"/>
      <c r="X212" s="19"/>
    </row>
    <row r="213" spans="2:24" x14ac:dyDescent="0.25">
      <c r="B213" s="18">
        <v>40117</v>
      </c>
      <c r="D213" s="19">
        <v>943150</v>
      </c>
      <c r="E213" s="19"/>
      <c r="F213" s="19">
        <v>474250</v>
      </c>
      <c r="G213" s="19"/>
      <c r="H213" s="19">
        <v>18132</v>
      </c>
      <c r="I213" s="19"/>
      <c r="J213" s="19">
        <f t="shared" si="5"/>
        <v>492382</v>
      </c>
      <c r="K213" s="19"/>
      <c r="L213" s="19">
        <v>1102897</v>
      </c>
      <c r="M213" s="19"/>
      <c r="N213" s="19">
        <v>53523</v>
      </c>
      <c r="O213" s="19"/>
      <c r="P213" s="19">
        <v>89797</v>
      </c>
      <c r="Q213" s="19"/>
      <c r="R213" s="19">
        <v>48619</v>
      </c>
      <c r="S213" s="19"/>
      <c r="T213" s="19">
        <f t="shared" si="6"/>
        <v>2730368</v>
      </c>
      <c r="U213" s="19"/>
      <c r="V213" s="19"/>
      <c r="W213" s="19"/>
      <c r="X213" s="19"/>
    </row>
    <row r="214" spans="2:24" x14ac:dyDescent="0.25">
      <c r="B214" s="18">
        <v>40147</v>
      </c>
      <c r="D214" s="19">
        <v>926622</v>
      </c>
      <c r="E214" s="19"/>
      <c r="F214" s="19">
        <v>472091</v>
      </c>
      <c r="G214" s="19"/>
      <c r="H214" s="19">
        <v>19189</v>
      </c>
      <c r="I214" s="19"/>
      <c r="J214" s="19">
        <f t="shared" si="5"/>
        <v>491280</v>
      </c>
      <c r="K214" s="19"/>
      <c r="L214" s="19">
        <v>1106078</v>
      </c>
      <c r="M214" s="19"/>
      <c r="N214" s="19">
        <v>53792</v>
      </c>
      <c r="O214" s="19"/>
      <c r="P214" s="19">
        <v>88716</v>
      </c>
      <c r="Q214" s="19"/>
      <c r="R214" s="19">
        <v>48683</v>
      </c>
      <c r="S214" s="19"/>
      <c r="T214" s="19">
        <f t="shared" si="6"/>
        <v>2715171</v>
      </c>
      <c r="U214" s="19"/>
      <c r="V214" s="19"/>
      <c r="W214" s="19"/>
      <c r="X214" s="19"/>
    </row>
    <row r="215" spans="2:24" x14ac:dyDescent="0.25">
      <c r="B215" s="18">
        <v>40178</v>
      </c>
      <c r="D215" s="19">
        <v>912558</v>
      </c>
      <c r="E215" s="19"/>
      <c r="F215" s="19">
        <v>473110</v>
      </c>
      <c r="G215" s="19"/>
      <c r="H215" s="19">
        <v>19172</v>
      </c>
      <c r="I215" s="19"/>
      <c r="J215" s="19">
        <f t="shared" si="5"/>
        <v>492282</v>
      </c>
      <c r="K215" s="19"/>
      <c r="L215" s="19">
        <v>1108697</v>
      </c>
      <c r="M215" s="19"/>
      <c r="N215" s="19">
        <v>53682</v>
      </c>
      <c r="O215" s="19"/>
      <c r="P215" s="19">
        <v>87848</v>
      </c>
      <c r="Q215" s="19"/>
      <c r="R215" s="19">
        <v>48525</v>
      </c>
      <c r="S215" s="19"/>
      <c r="T215" s="19">
        <f t="shared" si="6"/>
        <v>2703592</v>
      </c>
      <c r="U215" s="19"/>
      <c r="V215" s="19"/>
      <c r="W215" s="19"/>
      <c r="X215" s="19"/>
    </row>
    <row r="216" spans="2:24" x14ac:dyDescent="0.25">
      <c r="B216" s="18">
        <v>40209</v>
      </c>
      <c r="D216" s="19">
        <v>910928</v>
      </c>
      <c r="E216" s="19"/>
      <c r="F216" s="19">
        <v>464012</v>
      </c>
      <c r="G216" s="19"/>
      <c r="H216" s="19">
        <v>22314</v>
      </c>
      <c r="I216" s="19"/>
      <c r="J216" s="19">
        <f t="shared" si="5"/>
        <v>486326</v>
      </c>
      <c r="K216" s="19"/>
      <c r="L216" s="19">
        <v>1022958</v>
      </c>
      <c r="M216" s="19"/>
      <c r="N216" s="19">
        <v>58810</v>
      </c>
      <c r="O216" s="19"/>
      <c r="P216" s="19">
        <v>81220</v>
      </c>
      <c r="Q216" s="19"/>
      <c r="R216" s="19">
        <v>48029</v>
      </c>
      <c r="S216" s="19"/>
      <c r="T216" s="19">
        <f t="shared" si="6"/>
        <v>2608271</v>
      </c>
      <c r="U216" s="19"/>
      <c r="V216" s="19"/>
      <c r="W216" s="19"/>
      <c r="X216" s="19"/>
    </row>
    <row r="217" spans="2:24" x14ac:dyDescent="0.25">
      <c r="B217" s="18">
        <v>40237</v>
      </c>
      <c r="D217" s="19">
        <v>897421</v>
      </c>
      <c r="E217" s="19"/>
      <c r="F217" s="19">
        <v>463237</v>
      </c>
      <c r="G217" s="19"/>
      <c r="H217" s="19">
        <v>19097</v>
      </c>
      <c r="I217" s="19"/>
      <c r="J217" s="19">
        <f t="shared" si="5"/>
        <v>482334</v>
      </c>
      <c r="K217" s="19"/>
      <c r="L217" s="19">
        <v>1024327</v>
      </c>
      <c r="M217" s="19"/>
      <c r="N217" s="19">
        <v>58777</v>
      </c>
      <c r="O217" s="19"/>
      <c r="P217" s="19">
        <v>81460</v>
      </c>
      <c r="Q217" s="19"/>
      <c r="R217" s="19">
        <v>47431</v>
      </c>
      <c r="S217" s="19"/>
      <c r="T217" s="19">
        <f t="shared" si="6"/>
        <v>2591750</v>
      </c>
      <c r="U217" s="19"/>
      <c r="V217" s="19"/>
      <c r="W217" s="19"/>
      <c r="X217" s="19"/>
    </row>
    <row r="218" spans="2:24" x14ac:dyDescent="0.25">
      <c r="B218" s="18">
        <v>40268</v>
      </c>
      <c r="D218" s="19">
        <v>907526</v>
      </c>
      <c r="E218" s="19"/>
      <c r="F218" s="19">
        <v>460535</v>
      </c>
      <c r="G218" s="19"/>
      <c r="H218" s="19">
        <v>20900</v>
      </c>
      <c r="I218" s="19"/>
      <c r="J218" s="19">
        <f t="shared" si="5"/>
        <v>481435</v>
      </c>
      <c r="K218" s="19"/>
      <c r="L218" s="19">
        <v>1024807</v>
      </c>
      <c r="M218" s="19"/>
      <c r="N218" s="19">
        <v>58463</v>
      </c>
      <c r="O218" s="19"/>
      <c r="P218" s="19">
        <v>80475</v>
      </c>
      <c r="Q218" s="19"/>
      <c r="R218" s="19">
        <v>48221</v>
      </c>
      <c r="S218" s="19"/>
      <c r="T218" s="19">
        <f t="shared" si="6"/>
        <v>2600927</v>
      </c>
      <c r="U218" s="19"/>
      <c r="V218" s="19"/>
      <c r="W218" s="19"/>
      <c r="X218" s="19"/>
    </row>
    <row r="219" spans="2:24" x14ac:dyDescent="0.25">
      <c r="B219" s="18">
        <v>40298</v>
      </c>
      <c r="D219" s="19">
        <v>885362</v>
      </c>
      <c r="E219" s="19"/>
      <c r="F219" s="19">
        <v>458099</v>
      </c>
      <c r="G219" s="19"/>
      <c r="H219" s="19">
        <v>21805</v>
      </c>
      <c r="I219" s="19"/>
      <c r="J219" s="19">
        <f t="shared" si="5"/>
        <v>479904</v>
      </c>
      <c r="K219" s="19"/>
      <c r="L219" s="19">
        <v>1025435</v>
      </c>
      <c r="M219" s="19"/>
      <c r="N219" s="19">
        <v>58117</v>
      </c>
      <c r="O219" s="19"/>
      <c r="P219" s="19">
        <v>79651</v>
      </c>
      <c r="Q219" s="19"/>
      <c r="R219" s="19">
        <v>47958</v>
      </c>
      <c r="S219" s="19"/>
      <c r="T219" s="19">
        <f t="shared" si="6"/>
        <v>2576427</v>
      </c>
      <c r="U219" s="19"/>
      <c r="V219" s="19"/>
      <c r="W219" s="19"/>
      <c r="X219" s="19"/>
    </row>
    <row r="220" spans="2:24" x14ac:dyDescent="0.25">
      <c r="B220" s="18">
        <v>40329</v>
      </c>
      <c r="D220" s="19">
        <v>886126</v>
      </c>
      <c r="E220" s="19"/>
      <c r="F220" s="19">
        <v>455917</v>
      </c>
      <c r="G220" s="19"/>
      <c r="H220" s="19">
        <v>20847</v>
      </c>
      <c r="I220" s="19"/>
      <c r="J220" s="19">
        <f t="shared" si="5"/>
        <v>476764</v>
      </c>
      <c r="K220" s="19"/>
      <c r="L220" s="19">
        <v>1026791</v>
      </c>
      <c r="M220" s="19"/>
      <c r="N220" s="19">
        <v>57012</v>
      </c>
      <c r="O220" s="19"/>
      <c r="P220" s="19">
        <v>79015</v>
      </c>
      <c r="Q220" s="19"/>
      <c r="R220" s="19">
        <v>46874</v>
      </c>
      <c r="S220" s="19"/>
      <c r="T220" s="19">
        <f t="shared" si="6"/>
        <v>2572582</v>
      </c>
      <c r="U220" s="19"/>
      <c r="V220" s="19"/>
      <c r="W220" s="19"/>
      <c r="X220" s="19"/>
    </row>
    <row r="221" spans="2:24" x14ac:dyDescent="0.25">
      <c r="B221" s="18">
        <v>40359</v>
      </c>
      <c r="D221" s="19">
        <v>888039</v>
      </c>
      <c r="E221" s="19"/>
      <c r="F221" s="19">
        <v>456111</v>
      </c>
      <c r="G221" s="19"/>
      <c r="H221" s="19">
        <v>19431</v>
      </c>
      <c r="I221" s="19"/>
      <c r="J221" s="19">
        <f t="shared" si="5"/>
        <v>475542</v>
      </c>
      <c r="K221" s="19"/>
      <c r="L221" s="19">
        <v>1028127</v>
      </c>
      <c r="M221" s="19"/>
      <c r="N221" s="19">
        <v>56523</v>
      </c>
      <c r="O221" s="19"/>
      <c r="P221" s="19">
        <v>77350</v>
      </c>
      <c r="Q221" s="19"/>
      <c r="R221" s="19">
        <v>46704</v>
      </c>
      <c r="S221" s="19"/>
      <c r="T221" s="19">
        <f t="shared" si="6"/>
        <v>2572285</v>
      </c>
      <c r="U221" s="19"/>
      <c r="V221" s="19"/>
      <c r="W221" s="19"/>
      <c r="X221" s="19"/>
    </row>
    <row r="222" spans="2:24" x14ac:dyDescent="0.25">
      <c r="B222" s="18">
        <v>40390</v>
      </c>
      <c r="D222" s="19">
        <v>865996</v>
      </c>
      <c r="E222" s="19"/>
      <c r="F222" s="19">
        <v>453090</v>
      </c>
      <c r="G222" s="19"/>
      <c r="H222" s="19">
        <v>19886</v>
      </c>
      <c r="I222" s="19"/>
      <c r="J222" s="19">
        <f t="shared" si="5"/>
        <v>472976</v>
      </c>
      <c r="K222" s="19"/>
      <c r="L222" s="19">
        <v>1029267</v>
      </c>
      <c r="M222" s="19"/>
      <c r="N222" s="19">
        <v>56430</v>
      </c>
      <c r="O222" s="19"/>
      <c r="P222" s="19">
        <v>76923</v>
      </c>
      <c r="Q222" s="19"/>
      <c r="R222" s="19">
        <v>46348</v>
      </c>
      <c r="S222" s="19"/>
      <c r="T222" s="19">
        <f t="shared" si="6"/>
        <v>2547940</v>
      </c>
      <c r="U222" s="19"/>
      <c r="V222" s="19"/>
      <c r="W222" s="19"/>
      <c r="X222" s="19"/>
    </row>
    <row r="223" spans="2:24" x14ac:dyDescent="0.25">
      <c r="B223" s="18">
        <v>40421</v>
      </c>
      <c r="D223" s="19">
        <v>829532</v>
      </c>
      <c r="E223" s="19"/>
      <c r="F223" s="19">
        <v>451373</v>
      </c>
      <c r="G223" s="19"/>
      <c r="H223" s="19">
        <v>20386</v>
      </c>
      <c r="I223" s="19"/>
      <c r="J223" s="19">
        <f t="shared" si="5"/>
        <v>471759</v>
      </c>
      <c r="K223" s="19"/>
      <c r="L223" s="19">
        <v>1002425</v>
      </c>
      <c r="M223" s="19"/>
      <c r="N223" s="19">
        <v>56352</v>
      </c>
      <c r="O223" s="19"/>
      <c r="P223" s="19">
        <v>76238</v>
      </c>
      <c r="Q223" s="19"/>
      <c r="R223" s="19">
        <v>46301</v>
      </c>
      <c r="S223" s="19"/>
      <c r="T223" s="19">
        <f t="shared" si="6"/>
        <v>2482607</v>
      </c>
      <c r="U223" s="19"/>
      <c r="V223" s="19"/>
      <c r="W223" s="19"/>
      <c r="X223" s="19"/>
    </row>
    <row r="224" spans="2:24" x14ac:dyDescent="0.25">
      <c r="B224" s="18">
        <v>40451</v>
      </c>
      <c r="D224" s="19">
        <v>847474</v>
      </c>
      <c r="E224" s="19"/>
      <c r="F224" s="19">
        <v>447584</v>
      </c>
      <c r="G224" s="19"/>
      <c r="H224" s="19">
        <v>21629</v>
      </c>
      <c r="I224" s="19"/>
      <c r="J224" s="19">
        <f t="shared" si="5"/>
        <v>469213</v>
      </c>
      <c r="K224" s="19"/>
      <c r="L224" s="19">
        <v>1003619</v>
      </c>
      <c r="M224" s="19"/>
      <c r="N224" s="19">
        <v>56210</v>
      </c>
      <c r="O224" s="19"/>
      <c r="P224" s="19">
        <v>75526</v>
      </c>
      <c r="Q224" s="19"/>
      <c r="R224" s="19">
        <v>45883</v>
      </c>
      <c r="S224" s="19"/>
      <c r="T224" s="19">
        <f t="shared" si="6"/>
        <v>2497925</v>
      </c>
      <c r="U224" s="19"/>
      <c r="V224" s="19"/>
      <c r="W224" s="19"/>
      <c r="X224" s="19"/>
    </row>
    <row r="225" spans="2:24" x14ac:dyDescent="0.25">
      <c r="B225" s="18">
        <v>40482</v>
      </c>
      <c r="D225" s="19">
        <v>866001</v>
      </c>
      <c r="E225" s="19"/>
      <c r="F225" s="19">
        <v>437721</v>
      </c>
      <c r="G225" s="19"/>
      <c r="H225" s="19">
        <v>21645</v>
      </c>
      <c r="I225" s="19"/>
      <c r="J225" s="19">
        <f t="shared" si="5"/>
        <v>459366</v>
      </c>
      <c r="K225" s="19"/>
      <c r="L225" s="19">
        <v>1004464</v>
      </c>
      <c r="M225" s="19"/>
      <c r="N225" s="19">
        <v>56203</v>
      </c>
      <c r="O225" s="19"/>
      <c r="P225" s="19">
        <v>75133</v>
      </c>
      <c r="Q225" s="19"/>
      <c r="R225" s="19">
        <v>46186</v>
      </c>
      <c r="S225" s="19"/>
      <c r="T225" s="19">
        <f t="shared" si="6"/>
        <v>2507353</v>
      </c>
      <c r="U225" s="19"/>
      <c r="V225" s="19"/>
      <c r="W225" s="19"/>
      <c r="X225" s="19"/>
    </row>
    <row r="226" spans="2:24" x14ac:dyDescent="0.25">
      <c r="B226" s="18">
        <v>40512</v>
      </c>
      <c r="D226" s="19">
        <v>843857</v>
      </c>
      <c r="E226" s="19"/>
      <c r="F226" s="19">
        <v>433731</v>
      </c>
      <c r="G226" s="19"/>
      <c r="H226" s="19">
        <v>22103</v>
      </c>
      <c r="I226" s="19"/>
      <c r="J226" s="19">
        <f t="shared" si="5"/>
        <v>455834</v>
      </c>
      <c r="K226" s="19"/>
      <c r="L226" s="19">
        <v>1005320</v>
      </c>
      <c r="M226" s="19"/>
      <c r="N226" s="19">
        <v>56264</v>
      </c>
      <c r="O226" s="19"/>
      <c r="P226" s="19">
        <v>73547</v>
      </c>
      <c r="Q226" s="19"/>
      <c r="R226" s="19">
        <v>45772</v>
      </c>
      <c r="S226" s="19"/>
      <c r="T226" s="19">
        <f t="shared" si="6"/>
        <v>2480594</v>
      </c>
      <c r="U226" s="19"/>
      <c r="V226" s="19"/>
      <c r="W226" s="19"/>
      <c r="X226" s="19"/>
    </row>
    <row r="227" spans="2:24" x14ac:dyDescent="0.25">
      <c r="B227" s="18">
        <v>40543</v>
      </c>
      <c r="D227" s="19">
        <v>805924</v>
      </c>
      <c r="E227" s="19"/>
      <c r="F227" s="19">
        <v>426136</v>
      </c>
      <c r="G227" s="19"/>
      <c r="H227" s="19">
        <v>21780</v>
      </c>
      <c r="I227" s="19"/>
      <c r="J227" s="19">
        <f t="shared" si="5"/>
        <v>447916</v>
      </c>
      <c r="K227" s="19"/>
      <c r="L227" s="19">
        <v>1005467</v>
      </c>
      <c r="M227" s="19"/>
      <c r="N227" s="19">
        <v>53119</v>
      </c>
      <c r="O227" s="19"/>
      <c r="P227" s="19">
        <v>73419</v>
      </c>
      <c r="Q227" s="19"/>
      <c r="R227" s="19">
        <v>44579</v>
      </c>
      <c r="S227" s="19"/>
      <c r="T227" s="19">
        <f t="shared" si="6"/>
        <v>2430424</v>
      </c>
      <c r="U227" s="19"/>
      <c r="V227" s="19"/>
      <c r="W227" s="19"/>
      <c r="X227" s="19"/>
    </row>
    <row r="228" spans="2:24" x14ac:dyDescent="0.25">
      <c r="B228" s="18">
        <v>40574</v>
      </c>
      <c r="D228" s="19">
        <v>801419</v>
      </c>
      <c r="E228" s="19"/>
      <c r="F228" s="19">
        <v>424918</v>
      </c>
      <c r="G228" s="19"/>
      <c r="H228" s="19">
        <v>23534</v>
      </c>
      <c r="I228" s="19"/>
      <c r="J228" s="19">
        <f t="shared" si="5"/>
        <v>448452</v>
      </c>
      <c r="K228" s="19"/>
      <c r="L228" s="19">
        <v>1007011</v>
      </c>
      <c r="M228" s="19"/>
      <c r="N228" s="19">
        <v>53083</v>
      </c>
      <c r="O228" s="19"/>
      <c r="P228" s="19">
        <v>72211</v>
      </c>
      <c r="Q228" s="19"/>
      <c r="R228" s="19">
        <v>44672</v>
      </c>
      <c r="S228" s="19"/>
      <c r="T228" s="19">
        <f t="shared" si="6"/>
        <v>2426848</v>
      </c>
      <c r="U228" s="19"/>
      <c r="V228" s="19"/>
      <c r="W228" s="19"/>
      <c r="X228" s="19"/>
    </row>
    <row r="229" spans="2:24" x14ac:dyDescent="0.25">
      <c r="B229" s="18">
        <v>40602</v>
      </c>
      <c r="D229" s="19">
        <v>802394</v>
      </c>
      <c r="E229" s="19"/>
      <c r="F229" s="19">
        <v>421422</v>
      </c>
      <c r="G229" s="19"/>
      <c r="H229" s="19">
        <v>25141</v>
      </c>
      <c r="I229" s="19"/>
      <c r="J229" s="19">
        <f t="shared" si="5"/>
        <v>446563</v>
      </c>
      <c r="K229" s="19"/>
      <c r="L229" s="19">
        <v>1007559</v>
      </c>
      <c r="M229" s="19"/>
      <c r="N229" s="19">
        <v>52931</v>
      </c>
      <c r="O229" s="19"/>
      <c r="P229" s="19">
        <v>71812</v>
      </c>
      <c r="Q229" s="19"/>
      <c r="R229" s="19">
        <v>44532</v>
      </c>
      <c r="S229" s="19"/>
      <c r="T229" s="19">
        <f t="shared" si="6"/>
        <v>2425791</v>
      </c>
      <c r="U229" s="19"/>
      <c r="V229" s="19"/>
      <c r="W229" s="19"/>
      <c r="X229" s="19"/>
    </row>
    <row r="230" spans="2:24" x14ac:dyDescent="0.25">
      <c r="B230" s="18">
        <v>40633</v>
      </c>
      <c r="D230" s="19">
        <v>811006</v>
      </c>
      <c r="E230" s="19"/>
      <c r="F230" s="19">
        <v>420323</v>
      </c>
      <c r="G230" s="19"/>
      <c r="H230" s="19">
        <v>23305</v>
      </c>
      <c r="I230" s="19"/>
      <c r="J230" s="19">
        <f t="shared" si="5"/>
        <v>443628</v>
      </c>
      <c r="K230" s="19"/>
      <c r="L230" s="19">
        <v>1007597</v>
      </c>
      <c r="M230" s="19"/>
      <c r="N230" s="19">
        <v>52661</v>
      </c>
      <c r="O230" s="19"/>
      <c r="P230" s="19">
        <v>71316</v>
      </c>
      <c r="Q230" s="19"/>
      <c r="R230" s="19">
        <v>44278</v>
      </c>
      <c r="S230" s="19"/>
      <c r="T230" s="19">
        <f t="shared" si="6"/>
        <v>2430486</v>
      </c>
      <c r="U230" s="19"/>
      <c r="V230" s="19"/>
      <c r="W230" s="19"/>
      <c r="X230" s="19"/>
    </row>
    <row r="231" spans="2:24" x14ac:dyDescent="0.25">
      <c r="B231" s="18">
        <v>40663</v>
      </c>
      <c r="D231" s="19">
        <v>821927</v>
      </c>
      <c r="E231" s="19"/>
      <c r="F231" s="19">
        <v>420414</v>
      </c>
      <c r="G231" s="19"/>
      <c r="H231" s="19">
        <v>22737</v>
      </c>
      <c r="I231" s="19"/>
      <c r="J231" s="19">
        <f t="shared" si="5"/>
        <v>443151</v>
      </c>
      <c r="K231" s="19"/>
      <c r="L231" s="19">
        <v>1008025</v>
      </c>
      <c r="M231" s="19"/>
      <c r="N231" s="19">
        <v>52214</v>
      </c>
      <c r="O231" s="19"/>
      <c r="P231" s="19">
        <v>70994</v>
      </c>
      <c r="Q231" s="19"/>
      <c r="R231" s="19">
        <v>44023</v>
      </c>
      <c r="S231" s="19"/>
      <c r="T231" s="19">
        <f t="shared" si="6"/>
        <v>2440334</v>
      </c>
      <c r="U231" s="19"/>
      <c r="V231" s="19"/>
      <c r="W231" s="19"/>
      <c r="X231" s="19"/>
    </row>
    <row r="232" spans="2:24" x14ac:dyDescent="0.25">
      <c r="B232" s="18">
        <v>40694</v>
      </c>
      <c r="D232" s="19">
        <v>815149</v>
      </c>
      <c r="E232" s="19"/>
      <c r="F232" s="19">
        <v>416836</v>
      </c>
      <c r="G232" s="19"/>
      <c r="H232" s="19">
        <v>22689</v>
      </c>
      <c r="I232" s="19"/>
      <c r="J232" s="19">
        <f t="shared" si="5"/>
        <v>439525</v>
      </c>
      <c r="K232" s="19"/>
      <c r="L232" s="19">
        <v>1009274</v>
      </c>
      <c r="M232" s="19"/>
      <c r="N232" s="19">
        <v>52065</v>
      </c>
      <c r="O232" s="19"/>
      <c r="P232" s="19">
        <v>70107</v>
      </c>
      <c r="Q232" s="19"/>
      <c r="R232" s="19">
        <v>44016</v>
      </c>
      <c r="S232" s="19"/>
      <c r="T232" s="19">
        <f t="shared" si="6"/>
        <v>2430136</v>
      </c>
      <c r="U232" s="19"/>
      <c r="V232" s="19"/>
      <c r="W232" s="19"/>
      <c r="X232" s="19"/>
    </row>
    <row r="233" spans="2:24" x14ac:dyDescent="0.25">
      <c r="B233" s="18">
        <v>40724</v>
      </c>
      <c r="D233" s="19">
        <v>820382</v>
      </c>
      <c r="E233" s="19"/>
      <c r="F233" s="19">
        <v>413393</v>
      </c>
      <c r="G233" s="19"/>
      <c r="H233" s="19">
        <v>26989</v>
      </c>
      <c r="I233" s="19"/>
      <c r="J233" s="19">
        <f t="shared" si="5"/>
        <v>440382</v>
      </c>
      <c r="K233" s="19"/>
      <c r="L233" s="19">
        <v>1010178</v>
      </c>
      <c r="M233" s="19"/>
      <c r="N233" s="19">
        <v>51878</v>
      </c>
      <c r="O233" s="19"/>
      <c r="P233" s="19">
        <v>69903</v>
      </c>
      <c r="Q233" s="19"/>
      <c r="R233" s="19">
        <v>43807</v>
      </c>
      <c r="S233" s="19"/>
      <c r="T233" s="19">
        <f t="shared" si="6"/>
        <v>2436530</v>
      </c>
      <c r="U233" s="19"/>
      <c r="V233" s="19"/>
      <c r="W233" s="19"/>
      <c r="X233" s="19"/>
    </row>
    <row r="234" spans="2:24" x14ac:dyDescent="0.25">
      <c r="B234" s="18">
        <v>40755</v>
      </c>
      <c r="D234" s="19">
        <v>808882</v>
      </c>
      <c r="E234" s="19"/>
      <c r="F234" s="19">
        <v>411189</v>
      </c>
      <c r="G234" s="19"/>
      <c r="H234" s="19">
        <v>28519</v>
      </c>
      <c r="I234" s="19"/>
      <c r="J234" s="19">
        <f t="shared" si="5"/>
        <v>439708</v>
      </c>
      <c r="K234" s="19"/>
      <c r="L234" s="19">
        <v>1011069</v>
      </c>
      <c r="M234" s="19"/>
      <c r="N234" s="19">
        <v>51905</v>
      </c>
      <c r="O234" s="19"/>
      <c r="P234" s="19">
        <v>69287</v>
      </c>
      <c r="Q234" s="19"/>
      <c r="R234" s="19">
        <v>44002</v>
      </c>
      <c r="S234" s="19"/>
      <c r="T234" s="19">
        <f t="shared" si="6"/>
        <v>2424853</v>
      </c>
      <c r="U234" s="19"/>
      <c r="V234" s="19"/>
      <c r="W234" s="19"/>
      <c r="X234" s="19"/>
    </row>
    <row r="235" spans="2:24" x14ac:dyDescent="0.25">
      <c r="B235" s="18">
        <v>40786</v>
      </c>
      <c r="D235" s="19">
        <v>816073</v>
      </c>
      <c r="E235" s="19"/>
      <c r="F235" s="19">
        <v>411947</v>
      </c>
      <c r="G235" s="19"/>
      <c r="H235" s="19">
        <v>23862</v>
      </c>
      <c r="I235" s="19"/>
      <c r="J235" s="19">
        <f t="shared" si="5"/>
        <v>435809</v>
      </c>
      <c r="K235" s="19"/>
      <c r="L235" s="19">
        <v>1012121</v>
      </c>
      <c r="M235" s="19"/>
      <c r="N235" s="19">
        <v>51586</v>
      </c>
      <c r="O235" s="19"/>
      <c r="P235" s="19">
        <v>69289</v>
      </c>
      <c r="Q235" s="19"/>
      <c r="R235" s="19">
        <v>43926</v>
      </c>
      <c r="S235" s="19"/>
      <c r="T235" s="19">
        <f t="shared" si="6"/>
        <v>2428804</v>
      </c>
      <c r="U235" s="19"/>
      <c r="V235" s="19"/>
      <c r="W235" s="19"/>
      <c r="X235" s="19"/>
    </row>
    <row r="236" spans="2:24" x14ac:dyDescent="0.25">
      <c r="B236" s="18">
        <v>40816</v>
      </c>
      <c r="D236" s="19">
        <v>807475</v>
      </c>
      <c r="E236" s="19"/>
      <c r="F236" s="19">
        <v>411646</v>
      </c>
      <c r="G236" s="19"/>
      <c r="H236" s="19">
        <v>22272</v>
      </c>
      <c r="I236" s="19"/>
      <c r="J236" s="19">
        <f t="shared" si="5"/>
        <v>433918</v>
      </c>
      <c r="K236" s="19"/>
      <c r="L236" s="19">
        <v>1012946</v>
      </c>
      <c r="M236" s="19"/>
      <c r="N236" s="19">
        <v>51491</v>
      </c>
      <c r="O236" s="19"/>
      <c r="P236" s="19">
        <v>68310</v>
      </c>
      <c r="Q236" s="19"/>
      <c r="R236" s="19">
        <v>43777</v>
      </c>
      <c r="S236" s="19"/>
      <c r="T236" s="19">
        <f t="shared" si="6"/>
        <v>2417917</v>
      </c>
      <c r="U236" s="19"/>
      <c r="V236" s="19"/>
      <c r="W236" s="19"/>
      <c r="X236" s="19"/>
    </row>
    <row r="237" spans="2:24" x14ac:dyDescent="0.25">
      <c r="B237" s="18">
        <v>40847</v>
      </c>
      <c r="D237" s="19">
        <v>779816</v>
      </c>
      <c r="E237" s="19"/>
      <c r="F237" s="19">
        <v>406901</v>
      </c>
      <c r="G237" s="19"/>
      <c r="H237" s="19">
        <v>20582</v>
      </c>
      <c r="I237" s="19"/>
      <c r="J237" s="19">
        <f t="shared" si="5"/>
        <v>427483</v>
      </c>
      <c r="K237" s="19"/>
      <c r="L237" s="19">
        <v>1014045</v>
      </c>
      <c r="M237" s="19"/>
      <c r="N237" s="19">
        <v>51171</v>
      </c>
      <c r="O237" s="19"/>
      <c r="P237" s="19">
        <v>67995</v>
      </c>
      <c r="Q237" s="19"/>
      <c r="R237" s="19">
        <v>43594</v>
      </c>
      <c r="S237" s="19"/>
      <c r="T237" s="19">
        <f t="shared" si="6"/>
        <v>2384104</v>
      </c>
      <c r="U237" s="19"/>
      <c r="V237" s="19"/>
      <c r="W237" s="19"/>
      <c r="X237" s="19"/>
    </row>
    <row r="238" spans="2:24" x14ac:dyDescent="0.25">
      <c r="B238" s="18">
        <v>40877</v>
      </c>
      <c r="D238" s="19">
        <v>765475</v>
      </c>
      <c r="E238" s="19"/>
      <c r="F238" s="19">
        <v>408047</v>
      </c>
      <c r="G238" s="19"/>
      <c r="H238" s="19">
        <v>20496</v>
      </c>
      <c r="I238" s="19"/>
      <c r="J238" s="19">
        <f t="shared" si="5"/>
        <v>428543</v>
      </c>
      <c r="K238" s="19"/>
      <c r="L238" s="19">
        <v>1014605</v>
      </c>
      <c r="M238" s="19"/>
      <c r="N238" s="19">
        <v>50873</v>
      </c>
      <c r="O238" s="19"/>
      <c r="P238" s="19">
        <v>67988</v>
      </c>
      <c r="Q238" s="19"/>
      <c r="R238" s="19">
        <v>43663</v>
      </c>
      <c r="S238" s="19"/>
      <c r="T238" s="19">
        <f t="shared" si="6"/>
        <v>2371147</v>
      </c>
      <c r="U238" s="19"/>
      <c r="V238" s="19"/>
      <c r="W238" s="19"/>
      <c r="X238" s="19"/>
    </row>
    <row r="239" spans="2:24" x14ac:dyDescent="0.25">
      <c r="B239" s="18">
        <v>40908</v>
      </c>
      <c r="D239" s="19">
        <v>761999</v>
      </c>
      <c r="E239" s="19"/>
      <c r="F239" s="19">
        <v>404208</v>
      </c>
      <c r="G239" s="19"/>
      <c r="H239" s="19">
        <v>18814</v>
      </c>
      <c r="I239" s="19"/>
      <c r="J239" s="19">
        <f t="shared" si="5"/>
        <v>423022</v>
      </c>
      <c r="K239" s="19"/>
      <c r="L239" s="19">
        <v>1014096</v>
      </c>
      <c r="M239" s="19"/>
      <c r="N239" s="19">
        <v>50548</v>
      </c>
      <c r="O239" s="19"/>
      <c r="P239" s="19">
        <v>67182</v>
      </c>
      <c r="Q239" s="19"/>
      <c r="R239" s="19">
        <v>43478</v>
      </c>
      <c r="S239" s="19"/>
      <c r="T239" s="19">
        <f t="shared" si="6"/>
        <v>2360325</v>
      </c>
      <c r="U239" s="19"/>
      <c r="V239" s="19"/>
      <c r="W239" s="19"/>
      <c r="X239" s="19"/>
    </row>
    <row r="240" spans="2:24" x14ac:dyDescent="0.25">
      <c r="B240" s="18">
        <v>40939</v>
      </c>
      <c r="D240" s="19">
        <v>753750</v>
      </c>
      <c r="E240" s="19"/>
      <c r="F240" s="19">
        <v>403095</v>
      </c>
      <c r="G240" s="19"/>
      <c r="H240" s="19">
        <v>21774</v>
      </c>
      <c r="I240" s="19"/>
      <c r="J240" s="19">
        <f t="shared" si="5"/>
        <v>424869</v>
      </c>
      <c r="K240" s="19"/>
      <c r="L240" s="19">
        <v>1017042</v>
      </c>
      <c r="M240" s="19"/>
      <c r="N240" s="19">
        <v>50364</v>
      </c>
      <c r="O240" s="19"/>
      <c r="P240" s="19">
        <v>64984</v>
      </c>
      <c r="Q240" s="19"/>
      <c r="R240" s="19">
        <v>43222</v>
      </c>
      <c r="S240" s="19"/>
      <c r="T240" s="19">
        <f t="shared" si="6"/>
        <v>2354231</v>
      </c>
      <c r="U240" s="19"/>
      <c r="V240" s="19"/>
      <c r="W240" s="19"/>
      <c r="X240" s="19"/>
    </row>
    <row r="241" spans="2:24" x14ac:dyDescent="0.25">
      <c r="B241" s="18">
        <v>40968</v>
      </c>
      <c r="D241" s="19">
        <v>735200</v>
      </c>
      <c r="E241" s="19"/>
      <c r="F241" s="19">
        <v>400267</v>
      </c>
      <c r="G241" s="19"/>
      <c r="H241" s="19">
        <v>22014</v>
      </c>
      <c r="I241" s="19"/>
      <c r="J241" s="19">
        <f t="shared" si="5"/>
        <v>422281</v>
      </c>
      <c r="K241" s="19"/>
      <c r="L241" s="19">
        <v>1018392</v>
      </c>
      <c r="M241" s="19"/>
      <c r="N241" s="19">
        <v>50032</v>
      </c>
      <c r="O241" s="19"/>
      <c r="P241" s="19">
        <v>64505</v>
      </c>
      <c r="Q241" s="19"/>
      <c r="R241" s="19">
        <v>42800</v>
      </c>
      <c r="S241" s="19"/>
      <c r="T241" s="19">
        <f t="shared" si="6"/>
        <v>2333210</v>
      </c>
      <c r="U241" s="19"/>
      <c r="V241" s="19"/>
      <c r="W241" s="19"/>
      <c r="X241" s="19"/>
    </row>
    <row r="242" spans="2:24" x14ac:dyDescent="0.25">
      <c r="B242" s="18">
        <v>40999</v>
      </c>
      <c r="D242" s="19">
        <v>723126</v>
      </c>
      <c r="E242" s="19"/>
      <c r="F242" s="19">
        <v>400415</v>
      </c>
      <c r="G242" s="19"/>
      <c r="H242" s="19">
        <v>23695</v>
      </c>
      <c r="I242" s="19"/>
      <c r="J242" s="19">
        <f t="shared" si="5"/>
        <v>424110</v>
      </c>
      <c r="K242" s="19"/>
      <c r="L242" s="19">
        <v>1019864</v>
      </c>
      <c r="M242" s="19"/>
      <c r="N242" s="19">
        <v>50182</v>
      </c>
      <c r="O242" s="19"/>
      <c r="P242" s="19">
        <v>64450</v>
      </c>
      <c r="Q242" s="19"/>
      <c r="R242" s="19">
        <v>42571</v>
      </c>
      <c r="S242" s="19"/>
      <c r="T242" s="19">
        <f t="shared" si="6"/>
        <v>2324303</v>
      </c>
      <c r="U242" s="19"/>
      <c r="V242" s="19"/>
      <c r="W242" s="19"/>
      <c r="X242" s="19"/>
    </row>
    <row r="243" spans="2:24" x14ac:dyDescent="0.25">
      <c r="B243" s="18">
        <v>41029</v>
      </c>
      <c r="D243" s="19">
        <v>727346</v>
      </c>
      <c r="E243" s="19"/>
      <c r="F243" s="19">
        <v>399311</v>
      </c>
      <c r="G243" s="19"/>
      <c r="H243" s="19">
        <v>22101</v>
      </c>
      <c r="I243" s="19"/>
      <c r="J243" s="19">
        <f t="shared" si="5"/>
        <v>421412</v>
      </c>
      <c r="K243" s="19"/>
      <c r="L243" s="19">
        <v>1021852</v>
      </c>
      <c r="M243" s="19"/>
      <c r="N243" s="19">
        <v>49804</v>
      </c>
      <c r="O243" s="19"/>
      <c r="P243" s="19">
        <v>63427</v>
      </c>
      <c r="Q243" s="19"/>
      <c r="R243" s="19">
        <v>42433</v>
      </c>
      <c r="S243" s="19"/>
      <c r="T243" s="19">
        <f t="shared" si="6"/>
        <v>2326274</v>
      </c>
      <c r="U243" s="19"/>
      <c r="V243" s="19"/>
      <c r="W243" s="19"/>
      <c r="X243" s="19"/>
    </row>
    <row r="244" spans="2:24" x14ac:dyDescent="0.25">
      <c r="B244" s="18">
        <v>41060</v>
      </c>
      <c r="D244" s="19">
        <v>717190</v>
      </c>
      <c r="E244" s="19"/>
      <c r="F244" s="19">
        <v>401214</v>
      </c>
      <c r="G244" s="19"/>
      <c r="H244" s="19">
        <v>20854</v>
      </c>
      <c r="I244" s="19"/>
      <c r="J244" s="19">
        <f t="shared" si="5"/>
        <v>422068</v>
      </c>
      <c r="K244" s="19"/>
      <c r="L244" s="19">
        <v>1022303</v>
      </c>
      <c r="M244" s="19"/>
      <c r="N244" s="19">
        <v>49673</v>
      </c>
      <c r="O244" s="19"/>
      <c r="P244" s="19">
        <v>63274</v>
      </c>
      <c r="Q244" s="19"/>
      <c r="R244" s="19">
        <v>37980</v>
      </c>
      <c r="S244" s="19"/>
      <c r="T244" s="19">
        <f t="shared" si="6"/>
        <v>2312488</v>
      </c>
      <c r="U244" s="19"/>
      <c r="V244" s="19"/>
      <c r="W244" s="19"/>
      <c r="X244" s="19"/>
    </row>
    <row r="245" spans="2:24" x14ac:dyDescent="0.25">
      <c r="B245" s="18">
        <v>41090</v>
      </c>
      <c r="D245" s="19">
        <v>690330</v>
      </c>
      <c r="E245" s="19"/>
      <c r="F245" s="19">
        <v>400321</v>
      </c>
      <c r="G245" s="19"/>
      <c r="H245" s="19">
        <v>21697</v>
      </c>
      <c r="I245" s="19"/>
      <c r="J245" s="19">
        <f t="shared" si="5"/>
        <v>422018</v>
      </c>
      <c r="K245" s="19"/>
      <c r="L245" s="19">
        <v>1030266</v>
      </c>
      <c r="M245" s="19"/>
      <c r="N245" s="19">
        <v>50260</v>
      </c>
      <c r="O245" s="19"/>
      <c r="P245" s="19">
        <v>62644</v>
      </c>
      <c r="Q245" s="19"/>
      <c r="R245" s="19">
        <v>37773</v>
      </c>
      <c r="S245" s="19"/>
      <c r="T245" s="19">
        <f t="shared" si="6"/>
        <v>2293291</v>
      </c>
      <c r="U245" s="19"/>
      <c r="V245" s="19"/>
      <c r="W245" s="19"/>
      <c r="X245" s="19"/>
    </row>
    <row r="246" spans="2:24" x14ac:dyDescent="0.25">
      <c r="B246" s="18">
        <v>41121</v>
      </c>
      <c r="D246" s="19">
        <v>679930</v>
      </c>
      <c r="E246" s="19"/>
      <c r="F246" s="19">
        <v>399387</v>
      </c>
      <c r="G246" s="19"/>
      <c r="H246" s="19">
        <v>19818</v>
      </c>
      <c r="I246" s="19"/>
      <c r="J246" s="19">
        <f t="shared" si="5"/>
        <v>419205</v>
      </c>
      <c r="K246" s="19"/>
      <c r="L246" s="19">
        <v>1032378</v>
      </c>
      <c r="M246" s="19"/>
      <c r="N246" s="19">
        <v>49953</v>
      </c>
      <c r="O246" s="19"/>
      <c r="P246" s="19">
        <v>62270</v>
      </c>
      <c r="Q246" s="19"/>
      <c r="R246" s="19">
        <v>37578</v>
      </c>
      <c r="S246" s="19"/>
      <c r="T246" s="19">
        <f t="shared" si="6"/>
        <v>2281314</v>
      </c>
      <c r="U246" s="19"/>
      <c r="V246" s="19"/>
      <c r="W246" s="19"/>
      <c r="X246" s="19"/>
    </row>
    <row r="247" spans="2:24" x14ac:dyDescent="0.25">
      <c r="B247" s="18">
        <v>41152</v>
      </c>
      <c r="D247" s="19">
        <v>680251</v>
      </c>
      <c r="E247" s="19"/>
      <c r="F247" s="19">
        <v>396434</v>
      </c>
      <c r="G247" s="19"/>
      <c r="H247" s="19">
        <v>21027</v>
      </c>
      <c r="I247" s="19"/>
      <c r="J247" s="19">
        <f t="shared" si="5"/>
        <v>417461</v>
      </c>
      <c r="K247" s="19"/>
      <c r="L247" s="19">
        <v>1032317</v>
      </c>
      <c r="M247" s="19"/>
      <c r="N247" s="19">
        <v>49810</v>
      </c>
      <c r="O247" s="19"/>
      <c r="P247" s="19">
        <v>61794</v>
      </c>
      <c r="Q247" s="19"/>
      <c r="R247" s="19">
        <v>37366</v>
      </c>
      <c r="S247" s="19"/>
      <c r="T247" s="19">
        <f t="shared" si="6"/>
        <v>2278999</v>
      </c>
      <c r="U247" s="19"/>
      <c r="V247" s="19"/>
      <c r="W247" s="19"/>
      <c r="X247" s="19"/>
    </row>
    <row r="248" spans="2:24" x14ac:dyDescent="0.25">
      <c r="B248" s="18">
        <v>41182</v>
      </c>
      <c r="D248" s="19">
        <v>686751</v>
      </c>
      <c r="E248" s="19"/>
      <c r="F248" s="19">
        <v>394001</v>
      </c>
      <c r="G248" s="19"/>
      <c r="H248" s="19">
        <v>21150</v>
      </c>
      <c r="I248" s="19"/>
      <c r="J248" s="19">
        <f t="shared" si="5"/>
        <v>415151</v>
      </c>
      <c r="K248" s="19"/>
      <c r="L248" s="19">
        <v>1033061</v>
      </c>
      <c r="M248" s="19"/>
      <c r="N248" s="19">
        <v>50093</v>
      </c>
      <c r="O248" s="19"/>
      <c r="P248" s="19">
        <v>61820</v>
      </c>
      <c r="Q248" s="19"/>
      <c r="R248" s="19">
        <v>37082</v>
      </c>
      <c r="S248" s="19"/>
      <c r="T248" s="19">
        <f t="shared" si="6"/>
        <v>2283958</v>
      </c>
      <c r="U248" s="19"/>
      <c r="V248" s="19"/>
      <c r="W248" s="19"/>
      <c r="X248" s="19"/>
    </row>
    <row r="249" spans="2:24" x14ac:dyDescent="0.25">
      <c r="B249" s="18">
        <v>41213</v>
      </c>
      <c r="D249" s="19">
        <v>678853</v>
      </c>
      <c r="E249" s="19"/>
      <c r="F249" s="19">
        <v>393036</v>
      </c>
      <c r="G249" s="19"/>
      <c r="H249" s="19">
        <v>21286</v>
      </c>
      <c r="I249" s="19"/>
      <c r="J249" s="19">
        <f t="shared" si="5"/>
        <v>414322</v>
      </c>
      <c r="K249" s="19"/>
      <c r="L249" s="19">
        <v>1033525</v>
      </c>
      <c r="M249" s="19"/>
      <c r="N249" s="19">
        <v>49806</v>
      </c>
      <c r="O249" s="19"/>
      <c r="P249" s="19">
        <v>61339</v>
      </c>
      <c r="Q249" s="19"/>
      <c r="R249" s="19">
        <v>37035</v>
      </c>
      <c r="S249" s="19"/>
      <c r="T249" s="19">
        <f t="shared" si="6"/>
        <v>2274880</v>
      </c>
      <c r="U249" s="19"/>
      <c r="V249" s="19"/>
      <c r="W249" s="19"/>
      <c r="X249" s="19"/>
    </row>
    <row r="250" spans="2:24" x14ac:dyDescent="0.25">
      <c r="B250" s="18">
        <v>41243</v>
      </c>
      <c r="D250" s="19">
        <v>682630</v>
      </c>
      <c r="E250" s="19"/>
      <c r="F250" s="19">
        <v>389314</v>
      </c>
      <c r="G250" s="19"/>
      <c r="H250" s="19">
        <v>23600</v>
      </c>
      <c r="I250" s="19"/>
      <c r="J250" s="19">
        <f t="shared" si="5"/>
        <v>412914</v>
      </c>
      <c r="K250" s="19"/>
      <c r="L250" s="19">
        <v>1034061</v>
      </c>
      <c r="M250" s="19"/>
      <c r="N250" s="19">
        <v>49629</v>
      </c>
      <c r="O250" s="19"/>
      <c r="P250" s="19">
        <v>60788</v>
      </c>
      <c r="Q250" s="19"/>
      <c r="R250" s="19">
        <v>36790</v>
      </c>
      <c r="S250" s="19"/>
      <c r="T250" s="19">
        <f t="shared" si="6"/>
        <v>2276812</v>
      </c>
      <c r="U250" s="19"/>
      <c r="V250" s="19"/>
      <c r="W250" s="19"/>
      <c r="X250" s="19"/>
    </row>
    <row r="251" spans="2:24" x14ac:dyDescent="0.25">
      <c r="B251" s="18">
        <v>41274</v>
      </c>
      <c r="D251" s="19">
        <v>715955</v>
      </c>
      <c r="E251" s="19"/>
      <c r="F251" s="19">
        <v>387216</v>
      </c>
      <c r="G251" s="19"/>
      <c r="H251" s="19">
        <v>19777</v>
      </c>
      <c r="I251" s="19"/>
      <c r="J251" s="19">
        <f t="shared" si="5"/>
        <v>406993</v>
      </c>
      <c r="K251" s="19"/>
      <c r="L251" s="19">
        <v>1034985</v>
      </c>
      <c r="M251" s="19"/>
      <c r="N251" s="19">
        <v>49964</v>
      </c>
      <c r="O251" s="19"/>
      <c r="P251" s="19">
        <v>61716</v>
      </c>
      <c r="Q251" s="19"/>
      <c r="R251" s="19">
        <v>36834</v>
      </c>
      <c r="S251" s="19"/>
      <c r="T251" s="19">
        <f t="shared" si="6"/>
        <v>2306447</v>
      </c>
      <c r="U251" s="19"/>
      <c r="V251" s="19"/>
      <c r="W251" s="19"/>
      <c r="X251" s="19"/>
    </row>
    <row r="252" spans="2:24" x14ac:dyDescent="0.25">
      <c r="B252" s="18">
        <v>41305</v>
      </c>
      <c r="D252" s="19">
        <v>701585</v>
      </c>
      <c r="E252" s="19"/>
      <c r="F252" s="19">
        <v>389226</v>
      </c>
      <c r="G252" s="19"/>
      <c r="H252" s="19">
        <v>23490</v>
      </c>
      <c r="I252" s="19"/>
      <c r="J252" s="19">
        <f t="shared" si="5"/>
        <v>412716</v>
      </c>
      <c r="K252" s="19"/>
      <c r="L252" s="19">
        <v>1035289</v>
      </c>
      <c r="M252" s="19"/>
      <c r="N252" s="19">
        <v>42860</v>
      </c>
      <c r="O252" s="19"/>
      <c r="P252" s="19">
        <v>62671</v>
      </c>
      <c r="Q252" s="19"/>
      <c r="R252" s="19">
        <v>36882</v>
      </c>
      <c r="S252" s="19"/>
      <c r="T252" s="19">
        <f t="shared" si="6"/>
        <v>2292003</v>
      </c>
      <c r="U252" s="19"/>
      <c r="V252" s="19"/>
      <c r="W252" s="19"/>
      <c r="X252" s="19"/>
    </row>
    <row r="253" spans="2:24" x14ac:dyDescent="0.25">
      <c r="B253" s="18">
        <v>41333</v>
      </c>
      <c r="D253" s="19">
        <v>708498</v>
      </c>
      <c r="E253" s="19"/>
      <c r="F253" s="19">
        <v>384997</v>
      </c>
      <c r="G253" s="19"/>
      <c r="H253" s="19">
        <v>22431</v>
      </c>
      <c r="I253" s="19"/>
      <c r="J253" s="19">
        <f t="shared" si="5"/>
        <v>407428</v>
      </c>
      <c r="K253" s="19"/>
      <c r="L253" s="19">
        <v>1035896</v>
      </c>
      <c r="M253" s="19"/>
      <c r="N253" s="19">
        <v>43221</v>
      </c>
      <c r="O253" s="19"/>
      <c r="P253" s="19">
        <v>62411</v>
      </c>
      <c r="Q253" s="19"/>
      <c r="R253" s="19">
        <v>36822</v>
      </c>
      <c r="S253" s="19"/>
      <c r="T253" s="19">
        <f t="shared" si="6"/>
        <v>2294276</v>
      </c>
      <c r="U253" s="19"/>
      <c r="V253" s="19"/>
      <c r="W253" s="19"/>
      <c r="X253" s="19"/>
    </row>
    <row r="254" spans="2:24" x14ac:dyDescent="0.25">
      <c r="B254" s="18">
        <v>41364</v>
      </c>
      <c r="D254" s="19">
        <v>697156</v>
      </c>
      <c r="E254" s="19"/>
      <c r="F254" s="19">
        <v>383802</v>
      </c>
      <c r="G254" s="19"/>
      <c r="H254" s="19">
        <v>22585</v>
      </c>
      <c r="I254" s="19"/>
      <c r="J254" s="19">
        <f t="shared" si="5"/>
        <v>406387</v>
      </c>
      <c r="K254" s="19"/>
      <c r="L254" s="19">
        <v>1035973</v>
      </c>
      <c r="M254" s="19"/>
      <c r="N254" s="19">
        <v>43320</v>
      </c>
      <c r="O254" s="19"/>
      <c r="P254" s="19">
        <v>61938</v>
      </c>
      <c r="Q254" s="19"/>
      <c r="R254" s="19">
        <v>36666</v>
      </c>
      <c r="S254" s="19"/>
      <c r="T254" s="19">
        <f t="shared" si="6"/>
        <v>2281440</v>
      </c>
      <c r="U254" s="19"/>
      <c r="V254" s="19"/>
      <c r="W254" s="19"/>
      <c r="X254" s="19"/>
    </row>
    <row r="255" spans="2:24" x14ac:dyDescent="0.25">
      <c r="B255" s="18">
        <v>41394</v>
      </c>
      <c r="D255" s="19">
        <v>689251</v>
      </c>
      <c r="E255" s="19"/>
      <c r="F255" s="19">
        <v>376789</v>
      </c>
      <c r="G255" s="19"/>
      <c r="H255" s="19">
        <v>24463</v>
      </c>
      <c r="I255" s="19"/>
      <c r="J255" s="19">
        <f t="shared" si="5"/>
        <v>401252</v>
      </c>
      <c r="K255" s="19"/>
      <c r="L255" s="19">
        <v>1036783</v>
      </c>
      <c r="M255" s="19"/>
      <c r="N255" s="19">
        <v>43280</v>
      </c>
      <c r="O255" s="19"/>
      <c r="P255" s="19">
        <v>61927</v>
      </c>
      <c r="Q255" s="19"/>
      <c r="R255" s="19">
        <v>35742</v>
      </c>
      <c r="S255" s="19"/>
      <c r="T255" s="19">
        <f t="shared" si="6"/>
        <v>2268235</v>
      </c>
      <c r="U255" s="19"/>
      <c r="V255" s="19"/>
      <c r="W255" s="19"/>
      <c r="X255" s="19"/>
    </row>
    <row r="256" spans="2:24" x14ac:dyDescent="0.25">
      <c r="B256" s="18">
        <v>41425</v>
      </c>
      <c r="D256" s="19">
        <v>686121</v>
      </c>
      <c r="E256" s="19"/>
      <c r="F256" s="19">
        <v>374749</v>
      </c>
      <c r="G256" s="19"/>
      <c r="H256" s="19">
        <v>21967</v>
      </c>
      <c r="I256" s="19"/>
      <c r="J256" s="19">
        <f t="shared" si="5"/>
        <v>396716</v>
      </c>
      <c r="K256" s="19"/>
      <c r="L256" s="19">
        <v>1037211</v>
      </c>
      <c r="M256" s="19"/>
      <c r="N256" s="19">
        <v>43579</v>
      </c>
      <c r="O256" s="19"/>
      <c r="P256" s="19">
        <v>61905</v>
      </c>
      <c r="Q256" s="19"/>
      <c r="R256" s="19">
        <v>35343</v>
      </c>
      <c r="S256" s="19"/>
      <c r="T256" s="19">
        <f t="shared" si="6"/>
        <v>2260875</v>
      </c>
      <c r="U256" s="19"/>
      <c r="V256" s="19"/>
      <c r="W256" s="19"/>
      <c r="X256" s="19"/>
    </row>
    <row r="257" spans="2:24" x14ac:dyDescent="0.25">
      <c r="B257" s="18">
        <v>41455</v>
      </c>
      <c r="D257" s="19">
        <v>678457</v>
      </c>
      <c r="E257" s="19"/>
      <c r="F257" s="19">
        <v>373510</v>
      </c>
      <c r="G257" s="19"/>
      <c r="H257" s="19">
        <v>20407</v>
      </c>
      <c r="I257" s="19"/>
      <c r="J257" s="19">
        <f t="shared" si="5"/>
        <v>393917</v>
      </c>
      <c r="K257" s="19"/>
      <c r="L257" s="19">
        <v>1038437</v>
      </c>
      <c r="M257" s="19"/>
      <c r="N257" s="19">
        <v>43980</v>
      </c>
      <c r="O257" s="19"/>
      <c r="P257" s="19">
        <v>61559</v>
      </c>
      <c r="Q257" s="19"/>
      <c r="R257" s="19">
        <v>35250</v>
      </c>
      <c r="S257" s="19"/>
      <c r="T257" s="19">
        <f t="shared" si="6"/>
        <v>2251600</v>
      </c>
      <c r="U257" s="19"/>
      <c r="V257" s="19"/>
      <c r="W257" s="19"/>
      <c r="X257" s="19"/>
    </row>
    <row r="258" spans="2:24" x14ac:dyDescent="0.25">
      <c r="B258" s="18">
        <v>41486</v>
      </c>
      <c r="D258" s="19">
        <v>679210</v>
      </c>
      <c r="E258" s="19"/>
      <c r="F258" s="19">
        <v>372880</v>
      </c>
      <c r="G258" s="19"/>
      <c r="H258" s="19">
        <v>22661</v>
      </c>
      <c r="I258" s="19"/>
      <c r="J258" s="19">
        <f t="shared" si="5"/>
        <v>395541</v>
      </c>
      <c r="K258" s="19"/>
      <c r="L258" s="19">
        <v>1039453</v>
      </c>
      <c r="M258" s="19"/>
      <c r="N258" s="19">
        <v>45365</v>
      </c>
      <c r="O258" s="19"/>
      <c r="P258" s="19">
        <v>61995</v>
      </c>
      <c r="Q258" s="19"/>
      <c r="R258" s="19">
        <v>34786</v>
      </c>
      <c r="S258" s="19"/>
      <c r="T258" s="19">
        <f t="shared" si="6"/>
        <v>2256350</v>
      </c>
      <c r="U258" s="19"/>
      <c r="V258" s="19"/>
      <c r="W258" s="19"/>
      <c r="X258" s="19"/>
    </row>
    <row r="259" spans="2:24" x14ac:dyDescent="0.25">
      <c r="B259" s="18">
        <v>41517</v>
      </c>
      <c r="D259" s="19">
        <v>692194</v>
      </c>
      <c r="E259" s="19"/>
      <c r="F259" s="19">
        <v>370047</v>
      </c>
      <c r="G259" s="19"/>
      <c r="H259" s="19">
        <v>22713</v>
      </c>
      <c r="I259" s="19"/>
      <c r="J259" s="19">
        <f t="shared" si="5"/>
        <v>392760</v>
      </c>
      <c r="K259" s="19"/>
      <c r="L259" s="19">
        <v>1040107</v>
      </c>
      <c r="M259" s="19"/>
      <c r="N259" s="19">
        <v>45417</v>
      </c>
      <c r="O259" s="19"/>
      <c r="P259" s="19">
        <v>62300</v>
      </c>
      <c r="Q259" s="19"/>
      <c r="R259" s="19">
        <v>34775</v>
      </c>
      <c r="S259" s="19"/>
      <c r="T259" s="19">
        <f t="shared" si="6"/>
        <v>2267553</v>
      </c>
      <c r="U259" s="19"/>
      <c r="V259" s="19"/>
      <c r="W259" s="19"/>
      <c r="X259" s="19"/>
    </row>
    <row r="260" spans="2:24" x14ac:dyDescent="0.25">
      <c r="B260" s="18">
        <v>41547</v>
      </c>
      <c r="D260" s="19">
        <v>701118</v>
      </c>
      <c r="E260" s="19"/>
      <c r="F260" s="19">
        <v>369302</v>
      </c>
      <c r="G260" s="19"/>
      <c r="H260" s="19">
        <v>20702</v>
      </c>
      <c r="I260" s="19"/>
      <c r="J260" s="19">
        <f t="shared" si="5"/>
        <v>390004</v>
      </c>
      <c r="K260" s="19"/>
      <c r="L260" s="19">
        <v>1041348</v>
      </c>
      <c r="M260" s="19"/>
      <c r="N260" s="19">
        <v>45539</v>
      </c>
      <c r="O260" s="19"/>
      <c r="P260" s="19">
        <v>62286</v>
      </c>
      <c r="Q260" s="19"/>
      <c r="R260" s="19">
        <v>34653</v>
      </c>
      <c r="S260" s="19"/>
      <c r="T260" s="19">
        <f t="shared" si="6"/>
        <v>2274948</v>
      </c>
      <c r="U260" s="19"/>
      <c r="V260" s="19"/>
      <c r="W260" s="19"/>
      <c r="X260" s="19"/>
    </row>
    <row r="261" spans="2:24" x14ac:dyDescent="0.25">
      <c r="B261" s="18">
        <v>41578</v>
      </c>
      <c r="D261" s="19">
        <v>682781</v>
      </c>
      <c r="E261" s="19"/>
      <c r="F261" s="19">
        <v>369188</v>
      </c>
      <c r="G261" s="19"/>
      <c r="H261" s="19">
        <v>23692</v>
      </c>
      <c r="I261" s="19"/>
      <c r="J261" s="19">
        <f t="shared" ref="J261:J289" si="7">SUM(F261:H261)</f>
        <v>392880</v>
      </c>
      <c r="K261" s="19"/>
      <c r="L261" s="19">
        <v>1043430</v>
      </c>
      <c r="M261" s="19"/>
      <c r="N261" s="19">
        <v>45456</v>
      </c>
      <c r="O261" s="19"/>
      <c r="P261" s="19">
        <v>62087</v>
      </c>
      <c r="Q261" s="19"/>
      <c r="R261" s="19">
        <v>34418</v>
      </c>
      <c r="S261" s="19"/>
      <c r="T261" s="19">
        <f t="shared" si="6"/>
        <v>2261052</v>
      </c>
      <c r="U261" s="19"/>
      <c r="V261" s="19"/>
      <c r="W261" s="19"/>
      <c r="X261" s="19"/>
    </row>
    <row r="262" spans="2:24" x14ac:dyDescent="0.25">
      <c r="B262" s="18">
        <v>41608</v>
      </c>
      <c r="D262" s="19">
        <v>679005</v>
      </c>
      <c r="E262" s="19"/>
      <c r="F262" s="19">
        <v>370480</v>
      </c>
      <c r="G262" s="19"/>
      <c r="H262" s="19">
        <v>24443</v>
      </c>
      <c r="I262" s="19"/>
      <c r="J262" s="19">
        <f t="shared" si="7"/>
        <v>394923</v>
      </c>
      <c r="K262" s="19"/>
      <c r="L262" s="19">
        <v>1047092</v>
      </c>
      <c r="M262" s="19"/>
      <c r="N262" s="19">
        <v>45460</v>
      </c>
      <c r="O262" s="19"/>
      <c r="P262" s="19">
        <v>61934</v>
      </c>
      <c r="Q262" s="19"/>
      <c r="R262" s="19">
        <v>34207</v>
      </c>
      <c r="S262" s="19"/>
      <c r="T262" s="19">
        <f t="shared" si="6"/>
        <v>2262621</v>
      </c>
      <c r="U262" s="19"/>
      <c r="V262" s="19"/>
      <c r="W262" s="19"/>
      <c r="X262" s="19"/>
    </row>
    <row r="263" spans="2:24" x14ac:dyDescent="0.25">
      <c r="B263" s="18">
        <v>41639</v>
      </c>
      <c r="D263" s="19">
        <v>645956</v>
      </c>
      <c r="E263" s="19"/>
      <c r="F263" s="19">
        <v>371043</v>
      </c>
      <c r="G263" s="19"/>
      <c r="H263" s="19">
        <v>23848</v>
      </c>
      <c r="I263" s="19"/>
      <c r="J263" s="19">
        <f t="shared" si="7"/>
        <v>394891</v>
      </c>
      <c r="K263" s="19"/>
      <c r="L263" s="19">
        <v>1048879</v>
      </c>
      <c r="M263" s="19"/>
      <c r="N263" s="19">
        <v>45124</v>
      </c>
      <c r="O263" s="19"/>
      <c r="P263" s="19">
        <v>61942</v>
      </c>
      <c r="Q263" s="19"/>
      <c r="R263" s="19">
        <v>33520</v>
      </c>
      <c r="S263" s="19"/>
      <c r="T263" s="19">
        <f t="shared" si="6"/>
        <v>2230312</v>
      </c>
      <c r="U263" s="19"/>
      <c r="V263" s="19"/>
      <c r="W263" s="19"/>
      <c r="X263" s="19"/>
    </row>
    <row r="264" spans="2:24" x14ac:dyDescent="0.25">
      <c r="B264" s="18">
        <v>41670</v>
      </c>
      <c r="D264" s="19">
        <v>652818</v>
      </c>
      <c r="E264" s="19"/>
      <c r="F264" s="19">
        <v>368082</v>
      </c>
      <c r="G264" s="19"/>
      <c r="H264" s="19">
        <v>25980</v>
      </c>
      <c r="I264" s="19"/>
      <c r="J264" s="19">
        <f t="shared" si="7"/>
        <v>394062</v>
      </c>
      <c r="K264" s="19"/>
      <c r="L264" s="19">
        <v>1051131</v>
      </c>
      <c r="M264" s="19"/>
      <c r="N264" s="19">
        <v>45201</v>
      </c>
      <c r="O264" s="19"/>
      <c r="P264" s="19">
        <v>61751</v>
      </c>
      <c r="Q264" s="19"/>
      <c r="R264" s="19">
        <v>33391</v>
      </c>
      <c r="S264" s="19"/>
      <c r="T264" s="19">
        <f t="shared" si="6"/>
        <v>2238354</v>
      </c>
      <c r="U264" s="19"/>
      <c r="V264" s="19"/>
      <c r="W264" s="19"/>
      <c r="X264" s="19"/>
    </row>
    <row r="265" spans="2:24" x14ac:dyDescent="0.25">
      <c r="B265" s="18">
        <v>41698</v>
      </c>
      <c r="D265" s="19">
        <v>653568</v>
      </c>
      <c r="E265" s="19"/>
      <c r="F265" s="19">
        <v>366984</v>
      </c>
      <c r="G265" s="19"/>
      <c r="H265" s="19">
        <v>19078</v>
      </c>
      <c r="I265" s="19"/>
      <c r="J265" s="19">
        <f t="shared" si="7"/>
        <v>386062</v>
      </c>
      <c r="K265" s="19"/>
      <c r="L265" s="19">
        <v>1053393</v>
      </c>
      <c r="M265" s="19"/>
      <c r="N265" s="19">
        <v>45207</v>
      </c>
      <c r="O265" s="19"/>
      <c r="P265" s="19">
        <v>61785</v>
      </c>
      <c r="Q265" s="19"/>
      <c r="R265" s="19">
        <v>33350</v>
      </c>
      <c r="S265" s="19"/>
      <c r="T265" s="19">
        <f t="shared" si="6"/>
        <v>2233365</v>
      </c>
      <c r="U265" s="19"/>
      <c r="V265" s="19"/>
      <c r="W265" s="19"/>
      <c r="X265" s="19"/>
    </row>
    <row r="266" spans="2:24" x14ac:dyDescent="0.25">
      <c r="B266" s="18">
        <v>41729</v>
      </c>
      <c r="D266" s="19">
        <v>605499</v>
      </c>
      <c r="E266" s="19"/>
      <c r="F266" s="19">
        <v>362096</v>
      </c>
      <c r="G266" s="19"/>
      <c r="H266" s="19">
        <v>19896</v>
      </c>
      <c r="I266" s="19"/>
      <c r="J266" s="19">
        <f t="shared" si="7"/>
        <v>381992</v>
      </c>
      <c r="K266" s="19"/>
      <c r="L266" s="19">
        <v>1056437</v>
      </c>
      <c r="M266" s="19"/>
      <c r="N266" s="19">
        <v>45243</v>
      </c>
      <c r="O266" s="19"/>
      <c r="P266" s="19">
        <v>62306</v>
      </c>
      <c r="Q266" s="19"/>
      <c r="R266" s="19">
        <v>33251</v>
      </c>
      <c r="S266" s="19"/>
      <c r="T266" s="19">
        <f t="shared" si="6"/>
        <v>2184728</v>
      </c>
      <c r="U266" s="19"/>
      <c r="V266" s="19"/>
      <c r="W266" s="19"/>
      <c r="X266" s="19"/>
    </row>
    <row r="267" spans="2:24" x14ac:dyDescent="0.25">
      <c r="B267" s="18">
        <v>41759</v>
      </c>
      <c r="D267" s="19">
        <v>586122</v>
      </c>
      <c r="E267" s="19"/>
      <c r="F267" s="19">
        <v>360735</v>
      </c>
      <c r="G267" s="19"/>
      <c r="H267" s="19">
        <v>23171</v>
      </c>
      <c r="I267" s="19"/>
      <c r="J267" s="19">
        <f t="shared" si="7"/>
        <v>383906</v>
      </c>
      <c r="K267" s="19"/>
      <c r="L267" s="19">
        <v>1059140</v>
      </c>
      <c r="M267" s="19"/>
      <c r="N267" s="19">
        <v>45254</v>
      </c>
      <c r="O267" s="19"/>
      <c r="P267" s="19">
        <v>62469</v>
      </c>
      <c r="Q267" s="19"/>
      <c r="R267" s="19">
        <v>32947</v>
      </c>
      <c r="S267" s="19"/>
      <c r="T267" s="19">
        <f t="shared" si="6"/>
        <v>2169838</v>
      </c>
      <c r="U267" s="19"/>
      <c r="V267" s="19"/>
      <c r="W267" s="19"/>
      <c r="X267" s="19"/>
    </row>
    <row r="268" spans="2:24" x14ac:dyDescent="0.25">
      <c r="B268" s="18">
        <v>41790</v>
      </c>
      <c r="D268" s="19">
        <v>585332</v>
      </c>
      <c r="E268" s="19"/>
      <c r="F268" s="19">
        <v>360999</v>
      </c>
      <c r="G268" s="19"/>
      <c r="H268" s="19">
        <v>26792</v>
      </c>
      <c r="I268" s="19"/>
      <c r="J268" s="19">
        <f t="shared" si="7"/>
        <v>387791</v>
      </c>
      <c r="K268" s="19"/>
      <c r="L268" s="19">
        <v>1061023</v>
      </c>
      <c r="M268" s="19"/>
      <c r="N268" s="19">
        <v>45303</v>
      </c>
      <c r="O268" s="19"/>
      <c r="P268" s="19">
        <v>62821</v>
      </c>
      <c r="Q268" s="19"/>
      <c r="R268" s="19">
        <v>32909</v>
      </c>
      <c r="S268" s="19"/>
      <c r="T268" s="19">
        <f t="shared" si="6"/>
        <v>2175179</v>
      </c>
      <c r="U268" s="19"/>
      <c r="V268" s="19"/>
      <c r="W268" s="19"/>
      <c r="X268" s="19"/>
    </row>
    <row r="269" spans="2:24" x14ac:dyDescent="0.25">
      <c r="B269" s="18">
        <v>41820</v>
      </c>
      <c r="D269" s="19">
        <v>588300</v>
      </c>
      <c r="E269" s="19"/>
      <c r="F269" s="19">
        <v>361114</v>
      </c>
      <c r="G269" s="19"/>
      <c r="H269" s="19">
        <v>23652</v>
      </c>
      <c r="I269" s="19"/>
      <c r="J269" s="19">
        <f t="shared" si="7"/>
        <v>384766</v>
      </c>
      <c r="K269" s="19"/>
      <c r="L269" s="19">
        <v>1063119</v>
      </c>
      <c r="M269" s="19"/>
      <c r="N269" s="19">
        <v>45324</v>
      </c>
      <c r="O269" s="19"/>
      <c r="P269" s="19">
        <v>63040</v>
      </c>
      <c r="Q269" s="19"/>
      <c r="R269" s="19">
        <v>32715</v>
      </c>
      <c r="S269" s="19"/>
      <c r="T269" s="19">
        <f t="shared" si="6"/>
        <v>2177264</v>
      </c>
      <c r="U269" s="19"/>
      <c r="V269" s="19"/>
      <c r="W269" s="19"/>
      <c r="X269" s="19"/>
    </row>
    <row r="270" spans="2:24" x14ac:dyDescent="0.25">
      <c r="B270" s="18">
        <v>41851</v>
      </c>
      <c r="D270" s="19">
        <v>588488</v>
      </c>
      <c r="E270" s="19"/>
      <c r="F270" s="19">
        <v>361194</v>
      </c>
      <c r="G270" s="19"/>
      <c r="H270" s="19">
        <v>25868</v>
      </c>
      <c r="I270" s="19"/>
      <c r="J270" s="19">
        <f t="shared" si="7"/>
        <v>387062</v>
      </c>
      <c r="K270" s="19"/>
      <c r="L270" s="19">
        <v>1065289</v>
      </c>
      <c r="M270" s="19"/>
      <c r="N270" s="19">
        <v>45401</v>
      </c>
      <c r="O270" s="19"/>
      <c r="P270" s="19">
        <v>63409</v>
      </c>
      <c r="Q270" s="19"/>
      <c r="R270" s="19">
        <v>32642</v>
      </c>
      <c r="S270" s="19"/>
      <c r="T270" s="19">
        <f t="shared" si="6"/>
        <v>2182291</v>
      </c>
      <c r="U270" s="19"/>
      <c r="V270" s="19"/>
      <c r="W270" s="19"/>
      <c r="X270" s="19"/>
    </row>
    <row r="271" spans="2:24" x14ac:dyDescent="0.25">
      <c r="B271" s="18">
        <v>41882</v>
      </c>
      <c r="D271" s="19">
        <v>588340</v>
      </c>
      <c r="E271" s="19"/>
      <c r="F271" s="19">
        <v>361010</v>
      </c>
      <c r="G271" s="19"/>
      <c r="H271" s="19">
        <v>24342</v>
      </c>
      <c r="I271" s="19"/>
      <c r="J271" s="19">
        <f t="shared" si="7"/>
        <v>385352</v>
      </c>
      <c r="K271" s="19"/>
      <c r="L271" s="19">
        <v>1067074</v>
      </c>
      <c r="M271" s="19"/>
      <c r="N271" s="19">
        <v>45517</v>
      </c>
      <c r="O271" s="19"/>
      <c r="P271" s="19">
        <v>63525</v>
      </c>
      <c r="Q271" s="19"/>
      <c r="R271" s="19">
        <v>32467</v>
      </c>
      <c r="S271" s="19"/>
      <c r="T271" s="19">
        <f t="shared" si="6"/>
        <v>2182275</v>
      </c>
      <c r="U271" s="19"/>
      <c r="V271" s="19"/>
      <c r="W271" s="19"/>
      <c r="X271" s="19"/>
    </row>
    <row r="272" spans="2:24" x14ac:dyDescent="0.25">
      <c r="B272" s="18">
        <v>41912</v>
      </c>
      <c r="D272" s="19">
        <v>584469</v>
      </c>
      <c r="E272" s="19"/>
      <c r="F272" s="19">
        <v>358530</v>
      </c>
      <c r="G272" s="19"/>
      <c r="H272" s="19">
        <v>21399</v>
      </c>
      <c r="I272" s="19"/>
      <c r="J272" s="19">
        <f t="shared" si="7"/>
        <v>379929</v>
      </c>
      <c r="K272" s="19"/>
      <c r="L272" s="19">
        <v>1069139</v>
      </c>
      <c r="M272" s="19"/>
      <c r="N272" s="19">
        <v>46537</v>
      </c>
      <c r="O272" s="19"/>
      <c r="P272" s="19">
        <v>64556</v>
      </c>
      <c r="Q272" s="19"/>
      <c r="R272" s="19">
        <v>32446</v>
      </c>
      <c r="S272" s="19"/>
      <c r="T272" s="19">
        <f t="shared" ref="T272:T289" si="8">+D272+F272+H272+L272+N272+P272+R272</f>
        <v>2177076</v>
      </c>
      <c r="U272" s="19"/>
      <c r="V272" s="19"/>
      <c r="W272" s="19"/>
      <c r="X272" s="19"/>
    </row>
    <row r="273" spans="2:24" x14ac:dyDescent="0.25">
      <c r="B273" s="18">
        <v>41943</v>
      </c>
      <c r="D273" s="19">
        <v>571083</v>
      </c>
      <c r="E273" s="19"/>
      <c r="F273" s="19">
        <v>355408</v>
      </c>
      <c r="G273" s="19"/>
      <c r="H273" s="19">
        <v>20578</v>
      </c>
      <c r="I273" s="19"/>
      <c r="J273" s="19">
        <f t="shared" si="7"/>
        <v>375986</v>
      </c>
      <c r="K273" s="19"/>
      <c r="L273" s="19">
        <v>1070690</v>
      </c>
      <c r="M273" s="19"/>
      <c r="N273" s="19">
        <v>48891</v>
      </c>
      <c r="O273" s="19"/>
      <c r="P273" s="19">
        <v>64861</v>
      </c>
      <c r="Q273" s="19"/>
      <c r="R273" s="19">
        <v>32265</v>
      </c>
      <c r="S273" s="19"/>
      <c r="T273" s="19">
        <f t="shared" si="8"/>
        <v>2163776</v>
      </c>
      <c r="U273" s="19"/>
      <c r="V273" s="19"/>
      <c r="W273" s="19"/>
      <c r="X273" s="19"/>
    </row>
    <row r="274" spans="2:24" x14ac:dyDescent="0.25">
      <c r="B274" s="18">
        <v>41973</v>
      </c>
      <c r="D274" s="19">
        <v>562973</v>
      </c>
      <c r="E274" s="19"/>
      <c r="F274" s="19">
        <v>353656</v>
      </c>
      <c r="G274" s="19"/>
      <c r="H274" s="19">
        <v>25704</v>
      </c>
      <c r="I274" s="19"/>
      <c r="J274" s="19">
        <f t="shared" si="7"/>
        <v>379360</v>
      </c>
      <c r="K274" s="19"/>
      <c r="L274" s="19">
        <v>1072638</v>
      </c>
      <c r="M274" s="19"/>
      <c r="N274" s="19">
        <v>49266</v>
      </c>
      <c r="O274" s="19"/>
      <c r="P274" s="19">
        <v>65162</v>
      </c>
      <c r="Q274" s="19"/>
      <c r="R274" s="19">
        <v>32088</v>
      </c>
      <c r="S274" s="19"/>
      <c r="T274" s="19">
        <f t="shared" si="8"/>
        <v>2161487</v>
      </c>
      <c r="U274" s="19"/>
      <c r="V274" s="19"/>
      <c r="W274" s="19"/>
      <c r="X274" s="19"/>
    </row>
    <row r="275" spans="2:24" x14ac:dyDescent="0.25">
      <c r="B275" s="18">
        <v>42004</v>
      </c>
      <c r="D275" s="19">
        <v>566603</v>
      </c>
      <c r="E275" s="19"/>
      <c r="F275" s="19">
        <v>351219</v>
      </c>
      <c r="G275" s="19"/>
      <c r="H275" s="19">
        <v>21533</v>
      </c>
      <c r="I275" s="19"/>
      <c r="J275" s="19">
        <f t="shared" si="7"/>
        <v>372752</v>
      </c>
      <c r="K275" s="19"/>
      <c r="L275" s="19">
        <v>1074538</v>
      </c>
      <c r="M275" s="19"/>
      <c r="N275" s="19">
        <v>49355</v>
      </c>
      <c r="O275" s="19"/>
      <c r="P275" s="19">
        <v>65361</v>
      </c>
      <c r="Q275" s="19"/>
      <c r="R275" s="19">
        <v>31912</v>
      </c>
      <c r="S275" s="19"/>
      <c r="T275" s="19">
        <f t="shared" si="8"/>
        <v>2160521</v>
      </c>
      <c r="U275" s="19"/>
      <c r="V275" s="19"/>
      <c r="W275" s="19"/>
      <c r="X275" s="19"/>
    </row>
    <row r="276" spans="2:24" x14ac:dyDescent="0.25">
      <c r="B276" s="18">
        <v>42035</v>
      </c>
      <c r="D276" s="19">
        <v>554545</v>
      </c>
      <c r="E276" s="19"/>
      <c r="F276" s="19">
        <v>350525</v>
      </c>
      <c r="G276" s="19"/>
      <c r="H276" s="19">
        <v>19362</v>
      </c>
      <c r="I276" s="19"/>
      <c r="J276" s="19">
        <f t="shared" si="7"/>
        <v>369887</v>
      </c>
      <c r="K276" s="19"/>
      <c r="L276" s="19">
        <v>1074379</v>
      </c>
      <c r="M276" s="19"/>
      <c r="N276" s="19">
        <v>49515</v>
      </c>
      <c r="O276" s="19"/>
      <c r="P276" s="19">
        <v>65609</v>
      </c>
      <c r="Q276" s="19"/>
      <c r="R276" s="19">
        <v>31828</v>
      </c>
      <c r="S276" s="19"/>
      <c r="T276" s="19">
        <f t="shared" si="8"/>
        <v>2145763</v>
      </c>
      <c r="U276" s="19"/>
      <c r="V276" s="19"/>
      <c r="W276" s="19"/>
      <c r="X276" s="19"/>
    </row>
    <row r="277" spans="2:24" x14ac:dyDescent="0.25">
      <c r="B277" s="18">
        <v>42063</v>
      </c>
      <c r="D277" s="19">
        <v>550149</v>
      </c>
      <c r="E277" s="19"/>
      <c r="F277" s="19">
        <v>350127</v>
      </c>
      <c r="G277" s="19"/>
      <c r="H277" s="19">
        <v>20428</v>
      </c>
      <c r="I277" s="19"/>
      <c r="J277" s="19">
        <f t="shared" si="7"/>
        <v>370555</v>
      </c>
      <c r="K277" s="19"/>
      <c r="L277" s="19">
        <v>1077710</v>
      </c>
      <c r="M277" s="19"/>
      <c r="N277" s="19">
        <v>49609</v>
      </c>
      <c r="O277" s="19"/>
      <c r="P277" s="19">
        <v>64948</v>
      </c>
      <c r="Q277" s="19"/>
      <c r="R277" s="19">
        <v>31728</v>
      </c>
      <c r="S277" s="19"/>
      <c r="T277" s="19">
        <f t="shared" si="8"/>
        <v>2144699</v>
      </c>
      <c r="U277" s="19"/>
      <c r="V277" s="19"/>
      <c r="W277" s="19"/>
      <c r="X277" s="19"/>
    </row>
    <row r="278" spans="2:24" x14ac:dyDescent="0.25">
      <c r="B278" s="18">
        <v>42094</v>
      </c>
      <c r="D278" s="19">
        <v>555391</v>
      </c>
      <c r="E278" s="19"/>
      <c r="F278" s="19">
        <v>352815</v>
      </c>
      <c r="G278" s="19"/>
      <c r="H278" s="19">
        <v>21331</v>
      </c>
      <c r="I278" s="19"/>
      <c r="J278" s="19">
        <f t="shared" si="7"/>
        <v>374146</v>
      </c>
      <c r="K278" s="19"/>
      <c r="L278" s="19">
        <v>1079618</v>
      </c>
      <c r="M278" s="19"/>
      <c r="N278" s="19">
        <v>49701</v>
      </c>
      <c r="O278" s="19"/>
      <c r="P278" s="19">
        <v>66212</v>
      </c>
      <c r="Q278" s="19"/>
      <c r="R278" s="19">
        <v>31518</v>
      </c>
      <c r="S278" s="19"/>
      <c r="T278" s="19">
        <f t="shared" si="8"/>
        <v>2156586</v>
      </c>
      <c r="U278" s="19"/>
      <c r="V278" s="19"/>
      <c r="W278" s="19"/>
      <c r="X278" s="19"/>
    </row>
    <row r="279" spans="2:24" x14ac:dyDescent="0.25">
      <c r="B279" s="18">
        <v>42124</v>
      </c>
      <c r="D279" s="19">
        <v>552918</v>
      </c>
      <c r="E279" s="19"/>
      <c r="F279" s="19">
        <v>348703</v>
      </c>
      <c r="G279" s="19"/>
      <c r="H279" s="19">
        <v>23820</v>
      </c>
      <c r="I279" s="19"/>
      <c r="J279" s="19">
        <f t="shared" si="7"/>
        <v>372523</v>
      </c>
      <c r="K279" s="19"/>
      <c r="L279" s="19">
        <v>1081447</v>
      </c>
      <c r="M279" s="19"/>
      <c r="N279" s="19">
        <v>49908</v>
      </c>
      <c r="O279" s="19"/>
      <c r="P279" s="19">
        <v>66060</v>
      </c>
      <c r="Q279" s="19"/>
      <c r="R279" s="19">
        <v>31452</v>
      </c>
      <c r="S279" s="19"/>
      <c r="T279" s="19">
        <f t="shared" si="8"/>
        <v>2154308</v>
      </c>
      <c r="U279" s="19"/>
      <c r="V279" s="19"/>
      <c r="W279" s="19"/>
      <c r="X279" s="19"/>
    </row>
    <row r="280" spans="2:24" x14ac:dyDescent="0.25">
      <c r="B280" s="18">
        <v>42155</v>
      </c>
      <c r="D280" s="19">
        <v>555051</v>
      </c>
      <c r="E280" s="19"/>
      <c r="F280" s="19">
        <v>347123</v>
      </c>
      <c r="G280" s="19"/>
      <c r="H280" s="19">
        <v>26510</v>
      </c>
      <c r="I280" s="19"/>
      <c r="J280" s="19">
        <f t="shared" si="7"/>
        <v>373633</v>
      </c>
      <c r="K280" s="19"/>
      <c r="L280" s="19">
        <v>1083780</v>
      </c>
      <c r="M280" s="19"/>
      <c r="N280" s="19">
        <v>49996</v>
      </c>
      <c r="O280" s="19"/>
      <c r="P280" s="19">
        <v>66364</v>
      </c>
      <c r="Q280" s="19"/>
      <c r="R280" s="19">
        <v>31532</v>
      </c>
      <c r="S280" s="19"/>
      <c r="T280" s="19">
        <f t="shared" si="8"/>
        <v>2160356</v>
      </c>
      <c r="U280" s="19"/>
      <c r="V280" s="19"/>
      <c r="W280" s="19"/>
      <c r="X280" s="19"/>
    </row>
    <row r="281" spans="2:24" x14ac:dyDescent="0.25">
      <c r="B281" s="18">
        <v>42185</v>
      </c>
      <c r="D281" s="19">
        <v>543876</v>
      </c>
      <c r="E281" s="19"/>
      <c r="F281" s="19">
        <v>343535</v>
      </c>
      <c r="G281" s="19"/>
      <c r="H281" s="19">
        <v>25859</v>
      </c>
      <c r="I281" s="19"/>
      <c r="J281" s="19">
        <f t="shared" si="7"/>
        <v>369394</v>
      </c>
      <c r="K281" s="19"/>
      <c r="L281" s="19">
        <v>1086679</v>
      </c>
      <c r="M281" s="19"/>
      <c r="N281" s="19">
        <v>50106</v>
      </c>
      <c r="O281" s="19"/>
      <c r="P281" s="19">
        <v>66758</v>
      </c>
      <c r="Q281" s="19"/>
      <c r="R281" s="19">
        <v>31314</v>
      </c>
      <c r="S281" s="19"/>
      <c r="T281" s="19">
        <f t="shared" si="8"/>
        <v>2148127</v>
      </c>
      <c r="U281" s="19"/>
      <c r="V281" s="19"/>
      <c r="W281" s="19"/>
      <c r="X281" s="19"/>
    </row>
    <row r="282" spans="2:24" x14ac:dyDescent="0.25">
      <c r="B282" s="18">
        <v>42216</v>
      </c>
      <c r="D282" s="19">
        <v>558120</v>
      </c>
      <c r="E282" s="19"/>
      <c r="F282" s="19">
        <v>344480</v>
      </c>
      <c r="G282" s="19"/>
      <c r="H282" s="19">
        <v>22764</v>
      </c>
      <c r="I282" s="19"/>
      <c r="J282" s="19">
        <f t="shared" si="7"/>
        <v>367244</v>
      </c>
      <c r="K282" s="19"/>
      <c r="L282" s="19">
        <v>1089741</v>
      </c>
      <c r="M282" s="19"/>
      <c r="N282" s="19">
        <v>50300</v>
      </c>
      <c r="O282" s="19"/>
      <c r="P282" s="19">
        <v>67249</v>
      </c>
      <c r="Q282" s="19"/>
      <c r="R282" s="19">
        <v>31262</v>
      </c>
      <c r="S282" s="19"/>
      <c r="T282" s="19">
        <f t="shared" si="8"/>
        <v>2163916</v>
      </c>
      <c r="U282" s="19"/>
      <c r="V282" s="19"/>
      <c r="W282" s="19"/>
      <c r="X282" s="19"/>
    </row>
    <row r="283" spans="2:24" x14ac:dyDescent="0.25">
      <c r="B283" s="18">
        <v>42247</v>
      </c>
      <c r="D283" s="19">
        <v>549142</v>
      </c>
      <c r="E283" s="19"/>
      <c r="F283" s="19">
        <v>344518</v>
      </c>
      <c r="G283" s="19"/>
      <c r="H283" s="19">
        <v>19354</v>
      </c>
      <c r="I283" s="19"/>
      <c r="J283" s="19">
        <f t="shared" si="7"/>
        <v>363872</v>
      </c>
      <c r="K283" s="19"/>
      <c r="L283" s="19">
        <v>1093359</v>
      </c>
      <c r="M283" s="19"/>
      <c r="N283" s="19">
        <v>50176</v>
      </c>
      <c r="O283" s="19"/>
      <c r="P283" s="19">
        <v>67737</v>
      </c>
      <c r="Q283" s="19"/>
      <c r="R283" s="19">
        <v>31277</v>
      </c>
      <c r="S283" s="19"/>
      <c r="T283" s="19">
        <f t="shared" si="8"/>
        <v>2155563</v>
      </c>
      <c r="U283" s="19"/>
      <c r="V283" s="19"/>
      <c r="W283" s="19"/>
      <c r="X283" s="19"/>
    </row>
    <row r="284" spans="2:24" x14ac:dyDescent="0.25">
      <c r="B284" s="18">
        <v>42277</v>
      </c>
      <c r="D284" s="19">
        <v>545567</v>
      </c>
      <c r="E284" s="19"/>
      <c r="F284" s="19">
        <v>344242</v>
      </c>
      <c r="G284" s="19"/>
      <c r="H284" s="19">
        <v>18470</v>
      </c>
      <c r="I284" s="19"/>
      <c r="J284" s="19">
        <f t="shared" si="7"/>
        <v>362712</v>
      </c>
      <c r="K284" s="19"/>
      <c r="L284" s="19">
        <v>1096507</v>
      </c>
      <c r="M284" s="19"/>
      <c r="N284" s="19">
        <v>50286</v>
      </c>
      <c r="O284" s="19"/>
      <c r="P284" s="19">
        <v>67819</v>
      </c>
      <c r="Q284" s="19"/>
      <c r="R284" s="19">
        <v>31115</v>
      </c>
      <c r="S284" s="19"/>
      <c r="T284" s="19">
        <f t="shared" si="8"/>
        <v>2154006</v>
      </c>
      <c r="U284" s="19"/>
      <c r="V284" s="19"/>
      <c r="W284" s="19"/>
      <c r="X284" s="19"/>
    </row>
    <row r="285" spans="2:24" x14ac:dyDescent="0.25">
      <c r="B285" s="18">
        <v>42308</v>
      </c>
      <c r="D285" s="19">
        <v>535395</v>
      </c>
      <c r="E285" s="19"/>
      <c r="F285" s="19">
        <v>345383</v>
      </c>
      <c r="G285" s="19"/>
      <c r="H285" s="19">
        <v>20192</v>
      </c>
      <c r="I285" s="19"/>
      <c r="J285" s="19">
        <f t="shared" si="7"/>
        <v>365575</v>
      </c>
      <c r="K285" s="19"/>
      <c r="L285" s="19">
        <v>1099933</v>
      </c>
      <c r="M285" s="19"/>
      <c r="N285" s="19">
        <v>50318</v>
      </c>
      <c r="O285" s="19"/>
      <c r="P285" s="19">
        <v>68373</v>
      </c>
      <c r="Q285" s="19"/>
      <c r="R285" s="19">
        <v>31088</v>
      </c>
      <c r="S285" s="19"/>
      <c r="T285" s="19">
        <f t="shared" si="8"/>
        <v>2150682</v>
      </c>
      <c r="U285" s="19"/>
      <c r="V285" s="19"/>
      <c r="W285" s="19"/>
      <c r="X285" s="19"/>
    </row>
    <row r="286" spans="2:24" x14ac:dyDescent="0.25">
      <c r="B286" s="18">
        <v>42338</v>
      </c>
      <c r="D286" s="19">
        <v>536962</v>
      </c>
      <c r="E286" s="19"/>
      <c r="F286" s="19">
        <v>345887</v>
      </c>
      <c r="G286" s="19"/>
      <c r="H286" s="19">
        <v>22758</v>
      </c>
      <c r="I286" s="19"/>
      <c r="J286" s="19">
        <f t="shared" si="7"/>
        <v>368645</v>
      </c>
      <c r="K286" s="19"/>
      <c r="L286" s="19">
        <v>1103837</v>
      </c>
      <c r="M286" s="19"/>
      <c r="N286" s="19">
        <v>50523</v>
      </c>
      <c r="O286" s="19"/>
      <c r="P286" s="19">
        <v>68729</v>
      </c>
      <c r="Q286" s="19"/>
      <c r="R286" s="19">
        <v>31082</v>
      </c>
      <c r="S286" s="19"/>
      <c r="T286" s="19">
        <f t="shared" si="8"/>
        <v>2159778</v>
      </c>
      <c r="U286" s="19"/>
      <c r="V286" s="19"/>
      <c r="W286" s="19"/>
      <c r="X286" s="19"/>
    </row>
    <row r="287" spans="2:24" x14ac:dyDescent="0.25">
      <c r="B287" s="18">
        <v>42369</v>
      </c>
      <c r="D287" s="19">
        <v>536012</v>
      </c>
      <c r="E287" s="19"/>
      <c r="F287" s="19">
        <v>345803</v>
      </c>
      <c r="G287" s="19"/>
      <c r="H287" s="19">
        <v>23596</v>
      </c>
      <c r="I287" s="19"/>
      <c r="J287" s="19">
        <f t="shared" si="7"/>
        <v>369399</v>
      </c>
      <c r="K287" s="19"/>
      <c r="L287" s="19">
        <v>1109799</v>
      </c>
      <c r="M287" s="19"/>
      <c r="N287" s="19">
        <v>50680</v>
      </c>
      <c r="O287" s="19"/>
      <c r="P287" s="19">
        <v>69148</v>
      </c>
      <c r="Q287" s="19"/>
      <c r="R287" s="19">
        <v>31147</v>
      </c>
      <c r="S287" s="19"/>
      <c r="T287" s="19">
        <f t="shared" si="8"/>
        <v>2166185</v>
      </c>
      <c r="U287" s="19"/>
      <c r="V287" s="19"/>
      <c r="W287" s="19"/>
      <c r="X287" s="19"/>
    </row>
    <row r="288" spans="2:24" x14ac:dyDescent="0.25">
      <c r="B288" s="18">
        <v>42400</v>
      </c>
      <c r="D288" s="19">
        <v>533840</v>
      </c>
      <c r="E288" s="19"/>
      <c r="F288" s="19">
        <v>348657</v>
      </c>
      <c r="G288" s="19"/>
      <c r="H288" s="19">
        <v>19043</v>
      </c>
      <c r="I288" s="19"/>
      <c r="J288" s="19">
        <f t="shared" si="7"/>
        <v>367700</v>
      </c>
      <c r="K288" s="19"/>
      <c r="L288" s="19">
        <v>1113389</v>
      </c>
      <c r="M288" s="19"/>
      <c r="N288" s="19">
        <v>50917</v>
      </c>
      <c r="O288" s="19"/>
      <c r="P288" s="19">
        <v>70131</v>
      </c>
      <c r="Q288" s="19"/>
      <c r="R288" s="19">
        <v>31093</v>
      </c>
      <c r="S288" s="19"/>
      <c r="T288" s="19">
        <f t="shared" si="8"/>
        <v>2167070</v>
      </c>
      <c r="U288" s="19"/>
      <c r="V288" s="19"/>
      <c r="W288" s="19"/>
      <c r="X288" s="19"/>
    </row>
    <row r="289" spans="2:23" x14ac:dyDescent="0.25">
      <c r="B289" s="18">
        <v>42429</v>
      </c>
      <c r="D289" s="19">
        <v>543855</v>
      </c>
      <c r="F289" s="19">
        <v>349950</v>
      </c>
      <c r="H289" s="19">
        <v>16438</v>
      </c>
      <c r="J289" s="19">
        <f t="shared" si="7"/>
        <v>366388</v>
      </c>
      <c r="L289" s="19">
        <v>1116657</v>
      </c>
      <c r="N289" s="19">
        <v>50881</v>
      </c>
      <c r="O289" s="19"/>
      <c r="P289" s="19">
        <v>70720</v>
      </c>
      <c r="Q289" s="19"/>
      <c r="R289" s="19">
        <v>30978</v>
      </c>
      <c r="S289" s="19"/>
      <c r="T289" s="19">
        <f t="shared" si="8"/>
        <v>2179479</v>
      </c>
      <c r="U289" s="19"/>
      <c r="V289" s="19"/>
      <c r="W289" s="19"/>
    </row>
    <row r="290" spans="2:23" x14ac:dyDescent="0.25">
      <c r="B290" s="18">
        <v>42460</v>
      </c>
      <c r="D290" s="19">
        <v>546727</v>
      </c>
      <c r="F290" s="19">
        <v>350882</v>
      </c>
      <c r="H290" s="19">
        <v>17852</v>
      </c>
      <c r="J290" s="19">
        <v>368735</v>
      </c>
      <c r="L290" s="19">
        <v>1123812</v>
      </c>
      <c r="N290" s="19">
        <v>51234</v>
      </c>
      <c r="O290" s="19"/>
      <c r="P290" s="19">
        <v>71299</v>
      </c>
      <c r="Q290" s="19"/>
      <c r="R290" s="19">
        <v>31002</v>
      </c>
      <c r="S290" s="19"/>
      <c r="T290" s="19">
        <v>1277348</v>
      </c>
      <c r="U290" s="19"/>
      <c r="V290" s="19"/>
      <c r="W290" s="19"/>
    </row>
    <row r="291" spans="2:23" x14ac:dyDescent="0.25">
      <c r="B291" s="18">
        <v>42490</v>
      </c>
      <c r="D291" s="19">
        <v>533401</v>
      </c>
      <c r="F291" s="19">
        <v>349578</v>
      </c>
      <c r="H291" s="19">
        <v>18413</v>
      </c>
      <c r="J291" s="19">
        <v>367991</v>
      </c>
      <c r="L291" s="19">
        <v>1131208</v>
      </c>
      <c r="N291" s="19">
        <v>51263</v>
      </c>
      <c r="O291" s="19"/>
      <c r="P291" s="19">
        <v>71609</v>
      </c>
      <c r="Q291" s="19"/>
      <c r="R291" s="19">
        <v>30854</v>
      </c>
      <c r="S291" s="19"/>
      <c r="T291" s="19">
        <v>1284934</v>
      </c>
      <c r="U291" s="19"/>
      <c r="V291" s="19"/>
      <c r="W291" s="19"/>
    </row>
    <row r="292" spans="2:23" x14ac:dyDescent="0.25">
      <c r="B292" s="18">
        <v>42521</v>
      </c>
      <c r="D292" s="19">
        <v>544873</v>
      </c>
      <c r="F292" s="19">
        <v>350670</v>
      </c>
      <c r="H292" s="19">
        <v>17873</v>
      </c>
      <c r="J292" s="19">
        <v>368543</v>
      </c>
      <c r="L292" s="19">
        <v>1133954</v>
      </c>
      <c r="N292" s="19">
        <v>51511</v>
      </c>
      <c r="O292" s="19"/>
      <c r="P292" s="19">
        <v>72093</v>
      </c>
      <c r="Q292" s="19"/>
      <c r="R292" s="19">
        <v>30813</v>
      </c>
      <c r="S292" s="19"/>
      <c r="T292" s="19">
        <v>1288370</v>
      </c>
      <c r="U292" s="19"/>
      <c r="V292" s="19"/>
      <c r="W292" s="19"/>
    </row>
    <row r="293" spans="2:23" x14ac:dyDescent="0.25">
      <c r="B293" s="18">
        <v>42551</v>
      </c>
      <c r="D293" s="19">
        <v>562485</v>
      </c>
      <c r="F293" s="19">
        <v>352757</v>
      </c>
      <c r="H293" s="19">
        <v>18825</v>
      </c>
      <c r="J293" s="19">
        <v>371582</v>
      </c>
      <c r="L293" s="19">
        <v>1137105</v>
      </c>
      <c r="N293" s="19">
        <v>51815</v>
      </c>
      <c r="O293" s="19"/>
      <c r="P293" s="19">
        <v>72747</v>
      </c>
      <c r="Q293" s="19"/>
      <c r="R293" s="19">
        <v>30653</v>
      </c>
      <c r="S293" s="19"/>
      <c r="T293" s="19">
        <v>1292321</v>
      </c>
      <c r="U293" s="19"/>
      <c r="V293" s="19"/>
      <c r="W293" s="19"/>
    </row>
    <row r="294" spans="2:23" x14ac:dyDescent="0.25">
      <c r="B294" s="18">
        <v>42582</v>
      </c>
      <c r="D294" s="19">
        <v>559848</v>
      </c>
      <c r="F294" s="19">
        <v>353575</v>
      </c>
      <c r="H294" s="19">
        <v>22484</v>
      </c>
      <c r="J294" s="19">
        <v>376060</v>
      </c>
      <c r="L294" s="19">
        <v>1140129</v>
      </c>
      <c r="N294" s="19">
        <v>52018</v>
      </c>
      <c r="O294" s="19"/>
      <c r="P294" s="19">
        <v>73064</v>
      </c>
      <c r="Q294" s="19"/>
      <c r="R294" s="19">
        <v>30556</v>
      </c>
      <c r="S294" s="19"/>
      <c r="T294" s="19">
        <v>1295767</v>
      </c>
      <c r="U294" s="19"/>
      <c r="V294" s="19"/>
      <c r="W294" s="19"/>
    </row>
    <row r="295" spans="2:23" x14ac:dyDescent="0.25">
      <c r="B295" s="18">
        <v>42613</v>
      </c>
      <c r="D295" s="19">
        <v>559729</v>
      </c>
      <c r="F295" s="19">
        <v>355188</v>
      </c>
      <c r="H295" s="19">
        <v>25979</v>
      </c>
      <c r="J295" s="19">
        <v>381167</v>
      </c>
      <c r="L295" s="19">
        <v>1143296</v>
      </c>
      <c r="N295" s="19">
        <v>52155</v>
      </c>
      <c r="O295" s="19"/>
      <c r="P295" s="19">
        <v>73743</v>
      </c>
      <c r="Q295" s="19"/>
      <c r="R295" s="19">
        <v>30442</v>
      </c>
      <c r="S295" s="19"/>
      <c r="T295" s="19">
        <v>1299636</v>
      </c>
      <c r="U295" s="19"/>
      <c r="V295" s="19"/>
      <c r="W295" s="19"/>
    </row>
    <row r="296" spans="2:23" x14ac:dyDescent="0.25">
      <c r="B296" s="18">
        <v>42643</v>
      </c>
      <c r="D296" s="19">
        <v>562385</v>
      </c>
      <c r="F296" s="19">
        <v>352582</v>
      </c>
      <c r="H296" s="19">
        <v>24878</v>
      </c>
      <c r="J296" s="19">
        <v>377460</v>
      </c>
      <c r="L296" s="19">
        <v>1147280</v>
      </c>
      <c r="N296" s="19">
        <v>52101</v>
      </c>
      <c r="O296" s="19"/>
      <c r="P296" s="19">
        <v>74057</v>
      </c>
      <c r="Q296" s="19"/>
      <c r="R296" s="19">
        <v>30230</v>
      </c>
      <c r="S296" s="19"/>
      <c r="T296" s="19">
        <v>1303668</v>
      </c>
      <c r="U296" s="19"/>
      <c r="V296" s="19"/>
      <c r="W296" s="19"/>
    </row>
    <row r="297" spans="2:23" x14ac:dyDescent="0.25">
      <c r="B297" s="18">
        <v>42674</v>
      </c>
      <c r="D297" s="19">
        <v>562102</v>
      </c>
      <c r="F297" s="19">
        <v>352770</v>
      </c>
      <c r="H297" s="19">
        <v>20389</v>
      </c>
      <c r="J297" s="19">
        <v>373158</v>
      </c>
      <c r="L297" s="19">
        <v>1150968</v>
      </c>
      <c r="N297" s="19">
        <v>52346</v>
      </c>
      <c r="O297" s="19"/>
      <c r="P297" s="19">
        <v>74496</v>
      </c>
      <c r="Q297" s="19"/>
      <c r="R297" s="19">
        <v>30145</v>
      </c>
      <c r="S297" s="19"/>
      <c r="T297" s="19">
        <v>1307955</v>
      </c>
      <c r="U297" s="19"/>
      <c r="V297" s="19"/>
      <c r="W297" s="19"/>
    </row>
    <row r="298" spans="2:23" x14ac:dyDescent="0.25">
      <c r="B298" s="18">
        <v>42704</v>
      </c>
      <c r="D298" s="19">
        <v>569638</v>
      </c>
      <c r="F298" s="19">
        <v>353273</v>
      </c>
      <c r="H298" s="19">
        <v>19997</v>
      </c>
      <c r="J298" s="19">
        <v>373271</v>
      </c>
      <c r="L298" s="19">
        <v>1152909</v>
      </c>
      <c r="N298" s="19">
        <v>52625</v>
      </c>
      <c r="O298" s="19"/>
      <c r="P298" s="19">
        <v>75065</v>
      </c>
      <c r="Q298" s="19"/>
      <c r="R298" s="19">
        <v>30170</v>
      </c>
      <c r="S298" s="19"/>
      <c r="T298" s="19">
        <v>1310769</v>
      </c>
      <c r="U298" s="19"/>
      <c r="V298" s="19"/>
      <c r="W298" s="19"/>
    </row>
    <row r="299" spans="2:23" x14ac:dyDescent="0.25">
      <c r="B299" s="18">
        <v>42735</v>
      </c>
      <c r="D299" s="19">
        <v>568049</v>
      </c>
      <c r="F299" s="19">
        <v>352894</v>
      </c>
      <c r="H299" s="19">
        <v>23582</v>
      </c>
      <c r="J299" s="19">
        <v>376476</v>
      </c>
      <c r="L299" s="19">
        <v>1155305</v>
      </c>
      <c r="N299" s="19">
        <v>52550</v>
      </c>
      <c r="O299" s="19"/>
      <c r="P299" s="19">
        <v>75187</v>
      </c>
      <c r="Q299" s="19"/>
      <c r="R299" s="19">
        <v>30003</v>
      </c>
      <c r="S299" s="19"/>
      <c r="T299" s="19">
        <v>1313045</v>
      </c>
      <c r="U299" s="19"/>
      <c r="V299" s="19"/>
      <c r="W299" s="19"/>
    </row>
    <row r="300" spans="2:23" x14ac:dyDescent="0.25">
      <c r="B300" s="18">
        <v>42766</v>
      </c>
      <c r="D300" s="19">
        <v>603327</v>
      </c>
      <c r="F300" s="19">
        <v>354293</v>
      </c>
      <c r="H300" s="19">
        <v>24885</v>
      </c>
      <c r="J300" s="19">
        <v>379177</v>
      </c>
      <c r="L300" s="19">
        <v>1159024</v>
      </c>
      <c r="N300" s="19">
        <v>52588</v>
      </c>
      <c r="O300" s="19"/>
      <c r="P300" s="19">
        <v>75922</v>
      </c>
      <c r="Q300" s="19"/>
      <c r="R300" s="19">
        <v>29839</v>
      </c>
      <c r="S300" s="19"/>
      <c r="T300" s="19">
        <v>1317373</v>
      </c>
      <c r="U300" s="19"/>
      <c r="V300" s="19"/>
      <c r="W300" s="19"/>
    </row>
    <row r="301" spans="2:23" x14ac:dyDescent="0.25">
      <c r="B301" s="18">
        <v>42794</v>
      </c>
      <c r="D301" s="19">
        <v>596718</v>
      </c>
      <c r="F301" s="19">
        <v>354941</v>
      </c>
      <c r="H301" s="19">
        <v>27224</v>
      </c>
      <c r="J301" s="19">
        <v>382165</v>
      </c>
      <c r="L301" s="19">
        <v>1162828</v>
      </c>
      <c r="N301" s="19">
        <v>52863</v>
      </c>
      <c r="O301" s="19"/>
      <c r="P301" s="19">
        <v>76433</v>
      </c>
      <c r="Q301" s="19"/>
      <c r="R301" s="19">
        <v>29776</v>
      </c>
      <c r="S301" s="19"/>
      <c r="T301" s="19">
        <v>1321901</v>
      </c>
      <c r="U301" s="19"/>
      <c r="V301" s="19"/>
      <c r="W301" s="19"/>
    </row>
    <row r="302" spans="2:23" x14ac:dyDescent="0.25">
      <c r="B302" s="18">
        <v>42825</v>
      </c>
      <c r="D302" s="19">
        <v>607696</v>
      </c>
      <c r="F302" s="19">
        <v>357865</v>
      </c>
      <c r="H302" s="19">
        <v>28729</v>
      </c>
      <c r="J302" s="19">
        <v>386594</v>
      </c>
      <c r="L302" s="19">
        <v>1166410</v>
      </c>
      <c r="N302" s="19">
        <v>53135</v>
      </c>
      <c r="O302" s="19"/>
      <c r="P302" s="19">
        <v>77066</v>
      </c>
      <c r="Q302" s="19"/>
      <c r="R302" s="19">
        <v>29701</v>
      </c>
      <c r="S302" s="19"/>
      <c r="T302" s="19">
        <v>1326312</v>
      </c>
      <c r="U302" s="19"/>
      <c r="V302" s="19"/>
      <c r="W302" s="19"/>
    </row>
    <row r="303" spans="2:23" x14ac:dyDescent="0.25">
      <c r="B303" s="18">
        <v>42855</v>
      </c>
      <c r="D303" s="19">
        <v>616001</v>
      </c>
      <c r="F303" s="19">
        <v>359231</v>
      </c>
      <c r="H303" s="19">
        <v>27905</v>
      </c>
      <c r="J303" s="19">
        <v>387136</v>
      </c>
      <c r="L303" s="19">
        <v>1169594</v>
      </c>
      <c r="N303" s="19">
        <v>53492</v>
      </c>
      <c r="O303" s="19"/>
      <c r="P303" s="19">
        <v>76810</v>
      </c>
      <c r="Q303" s="19"/>
      <c r="R303" s="19">
        <v>29658</v>
      </c>
      <c r="S303" s="19"/>
      <c r="T303" s="19">
        <v>1329554</v>
      </c>
      <c r="U303" s="19"/>
      <c r="V303" s="19"/>
      <c r="W303" s="19"/>
    </row>
    <row r="304" spans="2:23" x14ac:dyDescent="0.25">
      <c r="B304" s="18">
        <v>42886</v>
      </c>
      <c r="D304" s="19">
        <v>616469</v>
      </c>
      <c r="F304" s="19">
        <v>361304</v>
      </c>
      <c r="H304" s="19">
        <v>29703</v>
      </c>
      <c r="J304" s="19">
        <v>391007</v>
      </c>
      <c r="L304" s="19">
        <v>1173781</v>
      </c>
      <c r="N304" s="19">
        <v>53511</v>
      </c>
      <c r="O304" s="19"/>
      <c r="P304" s="19">
        <v>77365</v>
      </c>
      <c r="Q304" s="19"/>
      <c r="R304" s="19">
        <v>29547</v>
      </c>
      <c r="S304" s="19"/>
      <c r="T304" s="19">
        <v>1334205</v>
      </c>
      <c r="U304" s="19"/>
      <c r="V304" s="19"/>
      <c r="W304" s="19"/>
    </row>
    <row r="305" spans="2:23" x14ac:dyDescent="0.25">
      <c r="B305" s="18">
        <v>42916</v>
      </c>
      <c r="D305" s="19">
        <v>635074</v>
      </c>
      <c r="F305" s="19">
        <v>362084</v>
      </c>
      <c r="H305" s="19">
        <v>34175</v>
      </c>
      <c r="J305" s="19">
        <v>396260</v>
      </c>
      <c r="L305" s="19">
        <v>1178475</v>
      </c>
      <c r="N305" s="19">
        <v>53700</v>
      </c>
      <c r="O305" s="19"/>
      <c r="P305" s="19">
        <v>77329</v>
      </c>
      <c r="Q305" s="19"/>
      <c r="R305" s="19">
        <v>29361</v>
      </c>
      <c r="S305" s="19"/>
      <c r="T305" s="19">
        <v>1338866</v>
      </c>
      <c r="U305" s="19"/>
      <c r="V305" s="19">
        <f>+L305+N305+P305</f>
        <v>1309504</v>
      </c>
      <c r="W305" s="19"/>
    </row>
    <row r="306" spans="2:23" x14ac:dyDescent="0.25">
      <c r="B306" s="18">
        <v>42947</v>
      </c>
      <c r="D306" s="19">
        <v>634919</v>
      </c>
      <c r="F306" s="19">
        <v>329004</v>
      </c>
      <c r="H306" s="19">
        <v>33617</v>
      </c>
      <c r="J306" s="19">
        <v>362620</v>
      </c>
      <c r="L306" s="19">
        <v>1181753</v>
      </c>
      <c r="N306" s="19">
        <v>53860</v>
      </c>
      <c r="O306" s="19"/>
      <c r="P306" s="19">
        <v>77294</v>
      </c>
      <c r="Q306" s="19"/>
      <c r="R306" s="19">
        <v>29109</v>
      </c>
      <c r="S306" s="19"/>
      <c r="T306" s="19">
        <v>1342016</v>
      </c>
      <c r="U306" s="19"/>
      <c r="V306" s="19"/>
      <c r="W306" s="19"/>
    </row>
    <row r="307" spans="2:23" x14ac:dyDescent="0.25">
      <c r="B307" s="18">
        <v>42978</v>
      </c>
      <c r="D307" s="19">
        <v>643291</v>
      </c>
      <c r="F307" s="19">
        <v>328617</v>
      </c>
      <c r="H307" s="19">
        <v>33218</v>
      </c>
      <c r="J307" s="19">
        <v>361834</v>
      </c>
      <c r="L307" s="19">
        <v>1185457</v>
      </c>
      <c r="N307" s="19">
        <v>53997</v>
      </c>
      <c r="O307" s="19"/>
      <c r="P307" s="19">
        <v>77481</v>
      </c>
      <c r="Q307" s="19"/>
      <c r="R307" s="19">
        <v>28850</v>
      </c>
      <c r="S307" s="19"/>
      <c r="T307" s="19">
        <v>1345784</v>
      </c>
      <c r="U307" s="19"/>
      <c r="V307" s="19"/>
      <c r="W307" s="19"/>
    </row>
    <row r="308" spans="2:23" x14ac:dyDescent="0.25">
      <c r="B308" s="18">
        <v>43008</v>
      </c>
      <c r="D308" s="19">
        <v>654231</v>
      </c>
      <c r="F308" s="19">
        <v>335521</v>
      </c>
      <c r="H308" s="19">
        <v>30973</v>
      </c>
      <c r="J308" s="19">
        <v>366494</v>
      </c>
      <c r="L308" s="19">
        <v>1194987</v>
      </c>
      <c r="N308" s="19">
        <v>54298</v>
      </c>
      <c r="O308" s="19"/>
      <c r="P308" s="19">
        <v>77573</v>
      </c>
      <c r="Q308" s="19"/>
      <c r="R308" s="19">
        <v>28963</v>
      </c>
      <c r="S308" s="19"/>
      <c r="T308" s="19">
        <v>1355822</v>
      </c>
      <c r="U308" s="19"/>
      <c r="V308" s="19"/>
      <c r="W308" s="19"/>
    </row>
    <row r="309" spans="2:23" x14ac:dyDescent="0.25">
      <c r="B309" s="18">
        <v>43039</v>
      </c>
      <c r="D309" s="19">
        <v>643927</v>
      </c>
      <c r="F309" s="19">
        <v>335162</v>
      </c>
      <c r="H309" s="19">
        <v>29296</v>
      </c>
      <c r="J309" s="19">
        <v>364459</v>
      </c>
      <c r="L309" s="19">
        <v>1198066</v>
      </c>
      <c r="N309" s="19">
        <v>54389</v>
      </c>
      <c r="O309" s="19"/>
      <c r="P309" s="19">
        <v>77740</v>
      </c>
      <c r="Q309" s="19"/>
      <c r="R309" s="19">
        <v>28674</v>
      </c>
      <c r="S309" s="19"/>
      <c r="T309" s="19">
        <v>1358869</v>
      </c>
      <c r="U309" s="19"/>
      <c r="V309" s="19"/>
      <c r="W309" s="19"/>
    </row>
    <row r="310" spans="2:23" x14ac:dyDescent="0.25">
      <c r="B310" s="18">
        <v>43069</v>
      </c>
      <c r="D310" s="19">
        <v>650114</v>
      </c>
      <c r="F310" s="19">
        <v>335725</v>
      </c>
      <c r="H310" s="19">
        <v>27057</v>
      </c>
      <c r="J310" s="19">
        <v>362782</v>
      </c>
      <c r="L310" s="19">
        <v>1201576</v>
      </c>
      <c r="N310" s="19">
        <v>54672</v>
      </c>
      <c r="O310" s="19"/>
      <c r="P310" s="19">
        <v>77731</v>
      </c>
      <c r="Q310" s="19"/>
      <c r="R310" s="19">
        <v>28532</v>
      </c>
      <c r="S310" s="19"/>
      <c r="T310" s="19">
        <v>1362512</v>
      </c>
      <c r="U310" s="19"/>
      <c r="V310" s="19"/>
      <c r="W310" s="19"/>
    </row>
    <row r="311" spans="2:23" x14ac:dyDescent="0.25">
      <c r="B311" s="18">
        <v>43100</v>
      </c>
      <c r="D311" s="19">
        <v>649737</v>
      </c>
      <c r="F311" s="19">
        <v>336111</v>
      </c>
      <c r="H311" s="19">
        <v>28258</v>
      </c>
      <c r="J311" s="19">
        <v>364369</v>
      </c>
      <c r="L311" s="19">
        <v>1204873</v>
      </c>
      <c r="N311" s="19">
        <v>54733</v>
      </c>
      <c r="O311" s="19"/>
      <c r="P311" s="19">
        <v>78084</v>
      </c>
      <c r="Q311" s="19"/>
      <c r="R311" s="19">
        <v>28479</v>
      </c>
      <c r="S311" s="19"/>
      <c r="T311" s="19">
        <v>1366169</v>
      </c>
      <c r="U311" s="19"/>
      <c r="V311" s="19"/>
      <c r="W311" s="19"/>
    </row>
    <row r="312" spans="2:23" x14ac:dyDescent="0.25">
      <c r="B312" s="18">
        <v>43131</v>
      </c>
      <c r="D312" s="19">
        <v>647768</v>
      </c>
      <c r="F312" s="19">
        <v>336006</v>
      </c>
      <c r="H312" s="19">
        <v>23735</v>
      </c>
      <c r="J312" s="19">
        <v>359741</v>
      </c>
      <c r="L312" s="19">
        <v>1207745</v>
      </c>
      <c r="N312" s="19">
        <v>54566</v>
      </c>
      <c r="O312" s="19"/>
      <c r="P312" s="19">
        <v>77714</v>
      </c>
      <c r="Q312" s="19"/>
      <c r="R312" s="19">
        <v>28614</v>
      </c>
      <c r="S312" s="19"/>
      <c r="T312" s="19">
        <v>1368639</v>
      </c>
      <c r="U312" s="19"/>
      <c r="V312" s="19"/>
      <c r="W312" s="19"/>
    </row>
    <row r="313" spans="2:23" x14ac:dyDescent="0.25">
      <c r="B313" s="18">
        <v>43159</v>
      </c>
      <c r="D313" s="19">
        <v>638981</v>
      </c>
      <c r="F313" s="19">
        <v>337677</v>
      </c>
      <c r="H313" s="19">
        <v>22792</v>
      </c>
      <c r="J313" s="19">
        <v>360468</v>
      </c>
      <c r="L313" s="19">
        <v>1210277</v>
      </c>
      <c r="N313" s="19">
        <v>54945</v>
      </c>
      <c r="O313" s="19"/>
      <c r="P313" s="19">
        <v>78472</v>
      </c>
      <c r="Q313" s="19"/>
      <c r="R313" s="19">
        <v>28427</v>
      </c>
      <c r="S313" s="19"/>
      <c r="T313" s="19">
        <v>1372121</v>
      </c>
      <c r="U313" s="19"/>
      <c r="V313" s="19"/>
      <c r="W313" s="19"/>
    </row>
    <row r="314" spans="2:23" x14ac:dyDescent="0.25">
      <c r="B314" s="18">
        <v>43190</v>
      </c>
      <c r="D314" s="19">
        <v>636468</v>
      </c>
      <c r="F314" s="19">
        <v>338278</v>
      </c>
      <c r="H314" s="19">
        <v>20978</v>
      </c>
      <c r="J314" s="19">
        <v>359256</v>
      </c>
      <c r="L314" s="19">
        <v>1214847</v>
      </c>
      <c r="N314" s="19">
        <v>54815</v>
      </c>
      <c r="O314" s="19"/>
      <c r="P314" s="19">
        <v>78077</v>
      </c>
      <c r="Q314" s="19"/>
      <c r="R314" s="19">
        <v>28484</v>
      </c>
      <c r="S314" s="19"/>
      <c r="T314" s="19">
        <v>1376223</v>
      </c>
      <c r="U314" s="19"/>
      <c r="V314" s="19"/>
      <c r="W314" s="19"/>
    </row>
    <row r="315" spans="2:23" x14ac:dyDescent="0.25">
      <c r="B315" s="18">
        <v>43220</v>
      </c>
      <c r="D315" s="19">
        <v>632764</v>
      </c>
      <c r="F315" s="19">
        <v>372920</v>
      </c>
      <c r="H315" s="19">
        <v>19888</v>
      </c>
      <c r="J315" s="19">
        <v>392807</v>
      </c>
      <c r="L315" s="19">
        <v>1217853</v>
      </c>
      <c r="N315" s="19">
        <v>55076</v>
      </c>
      <c r="O315" s="19"/>
      <c r="P315" s="19">
        <v>78292</v>
      </c>
      <c r="Q315" s="19"/>
      <c r="R315" s="19">
        <v>28502</v>
      </c>
      <c r="S315" s="19"/>
      <c r="T315" s="19">
        <v>1379723</v>
      </c>
      <c r="U315" s="19"/>
      <c r="V315" s="19"/>
      <c r="W315" s="19"/>
    </row>
    <row r="316" spans="2:23" x14ac:dyDescent="0.25">
      <c r="B316" s="18">
        <v>43251</v>
      </c>
      <c r="D316" s="19">
        <v>618015</v>
      </c>
      <c r="F316" s="19">
        <v>372964</v>
      </c>
      <c r="H316" s="19">
        <v>24289</v>
      </c>
      <c r="J316" s="19">
        <v>397253</v>
      </c>
      <c r="L316" s="19">
        <v>1220527</v>
      </c>
      <c r="N316" s="19">
        <v>55313</v>
      </c>
      <c r="O316" s="19"/>
      <c r="P316" s="19">
        <v>78284</v>
      </c>
      <c r="Q316" s="19"/>
      <c r="R316" s="19">
        <v>28344</v>
      </c>
      <c r="S316" s="19"/>
      <c r="T316" s="19">
        <v>1382468</v>
      </c>
      <c r="U316" s="19"/>
      <c r="V316" s="19"/>
      <c r="W316" s="19"/>
    </row>
    <row r="317" spans="2:23" s="176" customFormat="1" x14ac:dyDescent="0.25">
      <c r="B317" s="178">
        <v>43281</v>
      </c>
      <c r="D317" s="19">
        <v>639641</v>
      </c>
      <c r="F317" s="19">
        <v>375618</v>
      </c>
      <c r="H317" s="19">
        <v>29172</v>
      </c>
      <c r="J317" s="19">
        <v>404790</v>
      </c>
      <c r="L317" s="19">
        <v>1223888</v>
      </c>
      <c r="N317" s="19">
        <v>55508</v>
      </c>
      <c r="O317" s="19"/>
      <c r="P317" s="19">
        <v>78427</v>
      </c>
      <c r="Q317" s="19"/>
      <c r="R317" s="19">
        <v>28371</v>
      </c>
      <c r="S317" s="19"/>
      <c r="T317" s="19">
        <v>1386194</v>
      </c>
      <c r="U317" s="19"/>
      <c r="V317" s="19"/>
      <c r="W317" s="19"/>
    </row>
    <row r="318" spans="2:23" s="176" customFormat="1" x14ac:dyDescent="0.25">
      <c r="B318" s="18"/>
      <c r="D318" s="19"/>
      <c r="F318" s="19"/>
      <c r="H318" s="19"/>
      <c r="J318" s="19"/>
      <c r="L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</row>
    <row r="319" spans="2:23" s="176" customFormat="1" x14ac:dyDescent="0.25">
      <c r="B319" s="18"/>
      <c r="D319" s="19"/>
      <c r="F319" s="19"/>
      <c r="H319" s="19"/>
      <c r="J319" s="19"/>
      <c r="L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</row>
    <row r="320" spans="2:23" s="176" customFormat="1" x14ac:dyDescent="0.25">
      <c r="B320" s="18"/>
      <c r="D320" s="19"/>
      <c r="F320" s="19"/>
      <c r="H320" s="19"/>
      <c r="J320" s="19"/>
      <c r="L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</row>
    <row r="321" spans="1:23" s="176" customFormat="1" x14ac:dyDescent="0.25">
      <c r="B321" s="18"/>
      <c r="D321" s="19"/>
      <c r="F321" s="19"/>
      <c r="H321" s="19"/>
      <c r="J321" s="19"/>
      <c r="L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</row>
    <row r="322" spans="1:23" s="176" customFormat="1" x14ac:dyDescent="0.25">
      <c r="B322" s="18"/>
      <c r="D322" s="19"/>
      <c r="F322" s="19"/>
      <c r="H322" s="19"/>
      <c r="J322" s="19"/>
      <c r="L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</row>
    <row r="323" spans="1:23" s="176" customFormat="1" x14ac:dyDescent="0.25">
      <c r="B323" s="18"/>
      <c r="D323" s="19"/>
      <c r="F323" s="19"/>
      <c r="H323" s="19"/>
      <c r="J323" s="19"/>
      <c r="L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</row>
    <row r="324" spans="1:23" s="176" customFormat="1" x14ac:dyDescent="0.25">
      <c r="B324" s="18"/>
      <c r="D324" s="19"/>
      <c r="F324" s="19"/>
      <c r="H324" s="19"/>
      <c r="J324" s="19"/>
      <c r="L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</row>
    <row r="325" spans="1:23" x14ac:dyDescent="0.25">
      <c r="B325" s="18"/>
      <c r="J325" s="19"/>
      <c r="L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</row>
    <row r="326" spans="1:23" x14ac:dyDescent="0.25">
      <c r="B326" s="18"/>
      <c r="J326" s="19"/>
      <c r="L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</row>
    <row r="327" spans="1:23" x14ac:dyDescent="0.25">
      <c r="N327" s="19"/>
      <c r="O327" s="19"/>
      <c r="P327" s="19"/>
      <c r="Q327" s="19"/>
      <c r="R327" s="19"/>
      <c r="S327" s="19"/>
      <c r="T327" s="19"/>
      <c r="U327" s="19"/>
      <c r="V327" s="19"/>
      <c r="W327" s="19"/>
    </row>
    <row r="329" spans="1:23" x14ac:dyDescent="0.25">
      <c r="A329" t="s">
        <v>36</v>
      </c>
      <c r="B329" t="s">
        <v>37</v>
      </c>
    </row>
    <row r="334" spans="1:23" x14ac:dyDescent="0.25">
      <c r="A334" t="s">
        <v>38</v>
      </c>
      <c r="B334" t="s">
        <v>39</v>
      </c>
    </row>
    <row r="335" spans="1:23" x14ac:dyDescent="0.25">
      <c r="A335" t="s">
        <v>40</v>
      </c>
      <c r="B335" t="s">
        <v>41</v>
      </c>
    </row>
    <row r="336" spans="1:23" x14ac:dyDescent="0.25">
      <c r="A336" t="s">
        <v>42</v>
      </c>
      <c r="B336" t="s">
        <v>43</v>
      </c>
    </row>
    <row r="337" spans="1:2" x14ac:dyDescent="0.25">
      <c r="A337" t="s">
        <v>44</v>
      </c>
      <c r="B337" t="s">
        <v>45</v>
      </c>
    </row>
  </sheetData>
  <mergeCells count="7">
    <mergeCell ref="P10:Q10"/>
    <mergeCell ref="A1:K1"/>
    <mergeCell ref="D6:T6"/>
    <mergeCell ref="L7:T7"/>
    <mergeCell ref="F8:J8"/>
    <mergeCell ref="L8:Q8"/>
    <mergeCell ref="N9:Q9"/>
  </mergeCells>
  <hyperlinks>
    <hyperlink ref="D13" r:id="rId1" display="http://www.bankofengland.co.uk/mfsd/iadb/index.asp?Travel=NIxSUx&amp;From=Template&amp;EC=LPMBC56&amp;G0Xtop.x=1&amp;G0Xtop.y=1" xr:uid="{00000000-0004-0000-0300-000000000000}"/>
    <hyperlink ref="F13" r:id="rId2" display="http://www.bankofengland.co.uk/mfsd/iadb/index.asp?Travel=NIxSUx&amp;From=Template&amp;EC=LPMZ5MO&amp;G0Xtop.x=1&amp;G0Xtop.y=1" xr:uid="{00000000-0004-0000-0300-000001000000}"/>
    <hyperlink ref="H13" r:id="rId3" display="http://www.bankofengland.co.uk/mfsd/iadb/index.asp?Travel=NIxSUx&amp;From=Template&amp;EC=LPMZ5MS&amp;G0Xtop.x=1&amp;G0Xtop.y=1" xr:uid="{00000000-0004-0000-0300-000002000000}"/>
    <hyperlink ref="J13" r:id="rId4" display="http://www.bankofengland.co.uk/mfsd/iadb/index.asp?Travel=NIxSUx&amp;From=Template&amp;EC=LPMBC57&amp;G0Xtop.x=1&amp;G0Xtop.y=1" xr:uid="{00000000-0004-0000-0300-000003000000}"/>
    <hyperlink ref="L13" r:id="rId5" display="http://www.bankofengland.co.uk/mfsd/iadb/index.asp?Travel=NIxSUx&amp;From=Template&amp;EC=LPMBC55&amp;G0Xtop.x=1&amp;G0Xtop.y=1" xr:uid="{00000000-0004-0000-0300-000004000000}"/>
    <hyperlink ref="N13" r:id="rId6" display="http://www.bankofengland.co.uk/mfsd/iadb/index.asp?Travel=NIxSUx&amp;From=Template&amp;EC=LPMBC53&amp;G0Xtop.x=1&amp;G0Xtop.y=1" xr:uid="{00000000-0004-0000-0300-000005000000}"/>
    <hyperlink ref="P13" r:id="rId7" display="http://www.bankofengland.co.uk/mfsd/iadb/index.asp?Travel=NIxSUx&amp;From=Template&amp;EC=LPMBC54&amp;G0Xtop.x=1&amp;G0Xtop.y=1" xr:uid="{00000000-0004-0000-0300-000006000000}"/>
    <hyperlink ref="R13" r:id="rId8" display="http://www.bankofengland.co.uk/mfsd/iadb/index.asp?Travel=NIxSUx&amp;From=Template&amp;EC=LPMBC58&amp;G0Xtop.x=1&amp;G0Xtop.y=1" xr:uid="{00000000-0004-0000-0300-000007000000}"/>
    <hyperlink ref="T13" r:id="rId9" display="http://www.bankofengland.co.uk/mfsd/iadb/index.asp?Travel=NIxSUx&amp;From=Template&amp;EC=LPMBC44&amp;G0Xtop.x=1&amp;G0Xtop.y=1" xr:uid="{00000000-0004-0000-0300-000008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14"/>
  <sheetViews>
    <sheetView workbookViewId="0">
      <pane xSplit="7" ySplit="15" topLeftCell="H287" activePane="bottomRight" state="frozen"/>
      <selection pane="topRight" activeCell="H1" sqref="H1"/>
      <selection pane="bottomLeft" activeCell="A16" sqref="A16"/>
      <selection pane="bottomRight" activeCell="F302" sqref="F302"/>
    </sheetView>
  </sheetViews>
  <sheetFormatPr defaultRowHeight="15" x14ac:dyDescent="0.25"/>
  <cols>
    <col min="1" max="1" width="20.7109375" customWidth="1"/>
    <col min="2" max="2" width="17.85546875" customWidth="1"/>
    <col min="3" max="3" width="15" customWidth="1"/>
    <col min="4" max="4" width="17.7109375" customWidth="1"/>
    <col min="7" max="7" width="35.85546875" customWidth="1"/>
    <col min="8" max="8" width="34.42578125" customWidth="1"/>
  </cols>
  <sheetData>
    <row r="1" spans="1:8" ht="75" x14ac:dyDescent="0.25">
      <c r="A1" s="20" t="s">
        <v>454</v>
      </c>
      <c r="B1" s="20" t="s">
        <v>451</v>
      </c>
      <c r="C1" s="20" t="s">
        <v>455</v>
      </c>
      <c r="D1" s="20" t="s">
        <v>456</v>
      </c>
      <c r="E1" s="20" t="s">
        <v>460</v>
      </c>
      <c r="G1" s="20" t="s">
        <v>447</v>
      </c>
      <c r="H1" s="20" t="s">
        <v>448</v>
      </c>
    </row>
    <row r="2" spans="1:8" x14ac:dyDescent="0.25">
      <c r="B2" s="118" t="s">
        <v>450</v>
      </c>
      <c r="C2" s="118" t="s">
        <v>452</v>
      </c>
      <c r="D2" s="35" t="s">
        <v>453</v>
      </c>
      <c r="G2" s="118" t="s">
        <v>446</v>
      </c>
      <c r="H2" s="118" t="s">
        <v>449</v>
      </c>
    </row>
    <row r="3" spans="1:8" x14ac:dyDescent="0.25">
      <c r="A3" s="18">
        <v>34089</v>
      </c>
      <c r="B3" s="119">
        <v>343529</v>
      </c>
      <c r="C3" s="119">
        <v>51415</v>
      </c>
      <c r="D3" s="119">
        <v>51841</v>
      </c>
      <c r="E3" s="115">
        <f>+D3-C3</f>
        <v>426</v>
      </c>
      <c r="G3" s="119">
        <v>354804</v>
      </c>
      <c r="H3" s="120">
        <v>40482</v>
      </c>
    </row>
    <row r="4" spans="1:8" x14ac:dyDescent="0.25">
      <c r="A4" s="18">
        <v>34120</v>
      </c>
      <c r="B4" s="119">
        <v>344780</v>
      </c>
      <c r="C4" s="119">
        <v>51504</v>
      </c>
      <c r="D4" s="119">
        <v>51968</v>
      </c>
      <c r="E4" s="115">
        <f t="shared" ref="E4:E67" si="0">+D4-C4</f>
        <v>464</v>
      </c>
      <c r="G4" s="119">
        <v>354551</v>
      </c>
      <c r="H4" s="120">
        <v>40184</v>
      </c>
    </row>
    <row r="5" spans="1:8" x14ac:dyDescent="0.25">
      <c r="A5" s="18">
        <v>34150</v>
      </c>
      <c r="B5" s="119">
        <v>345819</v>
      </c>
      <c r="C5" s="119">
        <v>51805</v>
      </c>
      <c r="D5" s="119">
        <v>52338</v>
      </c>
      <c r="E5" s="115">
        <f t="shared" si="0"/>
        <v>533</v>
      </c>
      <c r="G5" s="119">
        <v>356108</v>
      </c>
      <c r="H5" s="120">
        <v>39943</v>
      </c>
    </row>
    <row r="6" spans="1:8" x14ac:dyDescent="0.25">
      <c r="A6" s="18">
        <v>34181</v>
      </c>
      <c r="B6" s="119">
        <v>347269</v>
      </c>
      <c r="C6" s="119">
        <v>51956</v>
      </c>
      <c r="D6" s="119">
        <v>52516</v>
      </c>
      <c r="E6" s="115">
        <f t="shared" si="0"/>
        <v>560</v>
      </c>
      <c r="G6" s="119">
        <v>357530</v>
      </c>
      <c r="H6" s="120">
        <v>39960</v>
      </c>
    </row>
    <row r="7" spans="1:8" x14ac:dyDescent="0.25">
      <c r="A7" s="18">
        <v>34212</v>
      </c>
      <c r="B7" s="119">
        <v>348332</v>
      </c>
      <c r="C7" s="119">
        <v>52022</v>
      </c>
      <c r="D7" s="119">
        <v>52629</v>
      </c>
      <c r="E7" s="115">
        <f t="shared" si="0"/>
        <v>607</v>
      </c>
      <c r="G7" s="119">
        <v>359086</v>
      </c>
      <c r="H7" s="120">
        <v>39776</v>
      </c>
    </row>
    <row r="8" spans="1:8" x14ac:dyDescent="0.25">
      <c r="A8" s="18">
        <v>34242</v>
      </c>
      <c r="B8" s="119">
        <v>349833</v>
      </c>
      <c r="C8" s="119">
        <v>52304</v>
      </c>
      <c r="D8" s="119">
        <v>52941</v>
      </c>
      <c r="E8" s="115">
        <f t="shared" si="0"/>
        <v>637</v>
      </c>
      <c r="G8" s="119">
        <v>360577</v>
      </c>
      <c r="H8" s="120">
        <v>39851</v>
      </c>
    </row>
    <row r="9" spans="1:8" x14ac:dyDescent="0.25">
      <c r="A9" s="18">
        <v>34273</v>
      </c>
      <c r="B9" s="119">
        <v>351299</v>
      </c>
      <c r="C9" s="119">
        <v>52409</v>
      </c>
      <c r="D9" s="119">
        <v>53044</v>
      </c>
      <c r="E9" s="115">
        <f t="shared" si="0"/>
        <v>635</v>
      </c>
      <c r="G9" s="119">
        <v>362212</v>
      </c>
      <c r="H9" s="120">
        <v>39968</v>
      </c>
    </row>
    <row r="10" spans="1:8" x14ac:dyDescent="0.25">
      <c r="A10" s="18">
        <v>34303</v>
      </c>
      <c r="B10" s="119">
        <v>353028</v>
      </c>
      <c r="C10" s="119">
        <v>52666</v>
      </c>
      <c r="D10" s="119">
        <v>53349</v>
      </c>
      <c r="E10" s="115">
        <f t="shared" si="0"/>
        <v>683</v>
      </c>
      <c r="G10" s="119">
        <v>363575</v>
      </c>
      <c r="H10" s="120">
        <v>40879</v>
      </c>
    </row>
    <row r="11" spans="1:8" x14ac:dyDescent="0.25">
      <c r="A11" s="18">
        <v>34334</v>
      </c>
      <c r="B11" s="119">
        <v>354183</v>
      </c>
      <c r="C11" s="119">
        <v>52839</v>
      </c>
      <c r="D11" s="119">
        <v>53522</v>
      </c>
      <c r="E11" s="115">
        <f t="shared" si="0"/>
        <v>683</v>
      </c>
      <c r="G11" s="119">
        <v>364765</v>
      </c>
      <c r="H11" s="120">
        <v>40667</v>
      </c>
    </row>
    <row r="12" spans="1:8" x14ac:dyDescent="0.25">
      <c r="A12" s="18">
        <v>34365</v>
      </c>
      <c r="B12" s="119">
        <v>355519</v>
      </c>
      <c r="C12" s="119">
        <v>53089</v>
      </c>
      <c r="D12" s="119">
        <v>53804</v>
      </c>
      <c r="E12" s="115">
        <f t="shared" si="0"/>
        <v>715</v>
      </c>
      <c r="G12" s="119">
        <v>366373</v>
      </c>
      <c r="H12" s="120">
        <v>40687</v>
      </c>
    </row>
    <row r="13" spans="1:8" x14ac:dyDescent="0.25">
      <c r="A13" s="18">
        <v>34393</v>
      </c>
      <c r="B13" s="119">
        <v>356725</v>
      </c>
      <c r="C13" s="119">
        <v>53135</v>
      </c>
      <c r="D13" s="119">
        <v>53887</v>
      </c>
      <c r="E13" s="115">
        <f t="shared" si="0"/>
        <v>752</v>
      </c>
      <c r="G13" s="119">
        <v>368365</v>
      </c>
      <c r="H13" s="120">
        <v>40196</v>
      </c>
    </row>
    <row r="14" spans="1:8" x14ac:dyDescent="0.25">
      <c r="A14" s="18">
        <v>34424</v>
      </c>
      <c r="B14" s="119">
        <v>358467</v>
      </c>
      <c r="C14" s="119">
        <v>53457</v>
      </c>
      <c r="D14" s="119">
        <v>54241</v>
      </c>
      <c r="E14" s="115">
        <f t="shared" si="0"/>
        <v>784</v>
      </c>
      <c r="G14" s="119">
        <v>369863</v>
      </c>
      <c r="H14" s="120">
        <v>40563</v>
      </c>
    </row>
    <row r="15" spans="1:8" x14ac:dyDescent="0.25">
      <c r="A15" s="18">
        <v>34454</v>
      </c>
      <c r="B15" s="119">
        <v>359946</v>
      </c>
      <c r="C15" s="119">
        <v>53907</v>
      </c>
      <c r="D15" s="119">
        <v>54663</v>
      </c>
      <c r="E15" s="115">
        <f t="shared" si="0"/>
        <v>756</v>
      </c>
      <c r="G15" s="119">
        <v>371423</v>
      </c>
      <c r="H15" s="120">
        <v>40770</v>
      </c>
    </row>
    <row r="16" spans="1:8" x14ac:dyDescent="0.25">
      <c r="A16" s="18">
        <v>34485</v>
      </c>
      <c r="B16" s="119">
        <v>361390</v>
      </c>
      <c r="C16" s="119">
        <v>53861</v>
      </c>
      <c r="D16" s="119">
        <v>54693</v>
      </c>
      <c r="E16" s="115">
        <f t="shared" si="0"/>
        <v>832</v>
      </c>
      <c r="G16" s="119">
        <v>373229</v>
      </c>
      <c r="H16" s="120">
        <v>40645</v>
      </c>
    </row>
    <row r="17" spans="1:8" x14ac:dyDescent="0.25">
      <c r="A17" s="18">
        <v>34515</v>
      </c>
      <c r="B17" s="119">
        <v>362959</v>
      </c>
      <c r="C17" s="119">
        <v>54639</v>
      </c>
      <c r="D17" s="119">
        <v>55521</v>
      </c>
      <c r="E17" s="115">
        <f t="shared" si="0"/>
        <v>882</v>
      </c>
      <c r="G17" s="119">
        <v>374511</v>
      </c>
      <c r="H17" s="120">
        <v>40810</v>
      </c>
    </row>
    <row r="18" spans="1:8" x14ac:dyDescent="0.25">
      <c r="A18" s="18">
        <v>34546</v>
      </c>
      <c r="B18" s="119">
        <v>364369</v>
      </c>
      <c r="C18" s="119">
        <v>55060</v>
      </c>
      <c r="D18" s="119">
        <v>55972</v>
      </c>
      <c r="E18" s="115">
        <f t="shared" si="0"/>
        <v>912</v>
      </c>
      <c r="G18" s="119">
        <v>376699</v>
      </c>
      <c r="H18" s="120">
        <v>40900</v>
      </c>
    </row>
    <row r="19" spans="1:8" x14ac:dyDescent="0.25">
      <c r="A19" s="18">
        <v>34577</v>
      </c>
      <c r="B19" s="119">
        <v>365781</v>
      </c>
      <c r="C19" s="119">
        <v>55516</v>
      </c>
      <c r="D19" s="119">
        <v>56483</v>
      </c>
      <c r="E19" s="115">
        <f t="shared" si="0"/>
        <v>967</v>
      </c>
      <c r="G19" s="119">
        <v>378425</v>
      </c>
      <c r="H19" s="120">
        <v>40915</v>
      </c>
    </row>
    <row r="20" spans="1:8" x14ac:dyDescent="0.25">
      <c r="A20" s="18">
        <v>34607</v>
      </c>
      <c r="B20" s="119">
        <v>367360</v>
      </c>
      <c r="C20" s="119">
        <v>55973</v>
      </c>
      <c r="D20" s="119">
        <v>56965</v>
      </c>
      <c r="E20" s="115">
        <f t="shared" si="0"/>
        <v>992</v>
      </c>
      <c r="G20" s="119">
        <v>380332</v>
      </c>
      <c r="H20" s="120">
        <v>41131</v>
      </c>
    </row>
    <row r="21" spans="1:8" x14ac:dyDescent="0.25">
      <c r="A21" s="18">
        <v>34638</v>
      </c>
      <c r="B21" s="119">
        <v>368893</v>
      </c>
      <c r="C21" s="119">
        <v>56398</v>
      </c>
      <c r="D21" s="119">
        <v>57432</v>
      </c>
      <c r="E21" s="115">
        <f t="shared" si="0"/>
        <v>1034</v>
      </c>
      <c r="G21" s="119">
        <v>382047</v>
      </c>
      <c r="H21" s="120">
        <v>40773</v>
      </c>
    </row>
    <row r="22" spans="1:8" x14ac:dyDescent="0.25">
      <c r="A22" s="18">
        <v>34668</v>
      </c>
      <c r="B22" s="119">
        <v>370208</v>
      </c>
      <c r="C22" s="119">
        <v>56861</v>
      </c>
      <c r="D22" s="119">
        <v>57937</v>
      </c>
      <c r="E22" s="115">
        <f t="shared" si="0"/>
        <v>1076</v>
      </c>
      <c r="G22" s="119">
        <v>384592</v>
      </c>
      <c r="H22" s="120">
        <v>40752</v>
      </c>
    </row>
    <row r="23" spans="1:8" x14ac:dyDescent="0.25">
      <c r="A23" s="18">
        <v>34699</v>
      </c>
      <c r="B23" s="119">
        <v>371741</v>
      </c>
      <c r="C23" s="119">
        <v>57571</v>
      </c>
      <c r="D23" s="119">
        <v>58651</v>
      </c>
      <c r="E23" s="115">
        <f t="shared" si="0"/>
        <v>1080</v>
      </c>
      <c r="G23" s="119">
        <v>386254</v>
      </c>
      <c r="H23" s="120">
        <v>41340</v>
      </c>
    </row>
    <row r="24" spans="1:8" x14ac:dyDescent="0.25">
      <c r="A24" s="18">
        <v>34730</v>
      </c>
      <c r="B24" s="119">
        <v>373062</v>
      </c>
      <c r="C24" s="119">
        <v>60795</v>
      </c>
      <c r="D24" s="119">
        <v>61930</v>
      </c>
      <c r="E24" s="115">
        <f t="shared" si="0"/>
        <v>1135</v>
      </c>
      <c r="G24" s="119">
        <v>388039</v>
      </c>
      <c r="H24" s="120">
        <v>44099</v>
      </c>
    </row>
    <row r="25" spans="1:8" x14ac:dyDescent="0.25">
      <c r="A25" s="18">
        <v>34758</v>
      </c>
      <c r="B25" s="119">
        <v>374566</v>
      </c>
      <c r="C25" s="119">
        <v>61398</v>
      </c>
      <c r="D25" s="119">
        <v>62579</v>
      </c>
      <c r="E25" s="115">
        <f t="shared" si="0"/>
        <v>1181</v>
      </c>
      <c r="G25" s="119">
        <v>389909</v>
      </c>
      <c r="H25" s="120">
        <v>44094</v>
      </c>
    </row>
    <row r="26" spans="1:8" x14ac:dyDescent="0.25">
      <c r="A26" s="18">
        <v>34789</v>
      </c>
      <c r="B26" s="119">
        <v>375734</v>
      </c>
      <c r="C26" s="119">
        <v>62081</v>
      </c>
      <c r="D26" s="119">
        <v>63307</v>
      </c>
      <c r="E26" s="115">
        <f t="shared" si="0"/>
        <v>1226</v>
      </c>
      <c r="G26" s="119">
        <v>391800</v>
      </c>
      <c r="H26" s="120">
        <v>44190</v>
      </c>
    </row>
    <row r="27" spans="1:8" x14ac:dyDescent="0.25">
      <c r="A27" s="18">
        <v>34819</v>
      </c>
      <c r="B27" s="119">
        <v>377255</v>
      </c>
      <c r="C27" s="119">
        <v>62657</v>
      </c>
      <c r="D27" s="119">
        <v>63948</v>
      </c>
      <c r="E27" s="115">
        <f t="shared" si="0"/>
        <v>1291</v>
      </c>
      <c r="G27" s="119">
        <v>393631</v>
      </c>
      <c r="H27" s="120">
        <v>44607</v>
      </c>
    </row>
    <row r="28" spans="1:8" x14ac:dyDescent="0.25">
      <c r="A28" s="18">
        <v>34850</v>
      </c>
      <c r="B28" s="119">
        <v>378325</v>
      </c>
      <c r="C28" s="119">
        <v>62801</v>
      </c>
      <c r="D28" s="119">
        <v>64142</v>
      </c>
      <c r="E28" s="115">
        <f t="shared" si="0"/>
        <v>1341</v>
      </c>
      <c r="G28" s="119">
        <v>395545</v>
      </c>
      <c r="H28" s="120">
        <v>44231</v>
      </c>
    </row>
    <row r="29" spans="1:8" x14ac:dyDescent="0.25">
      <c r="A29" s="18">
        <v>34880</v>
      </c>
      <c r="B29" s="119">
        <v>379396</v>
      </c>
      <c r="C29" s="119">
        <v>63580</v>
      </c>
      <c r="D29" s="119">
        <v>64955</v>
      </c>
      <c r="E29" s="115">
        <f t="shared" si="0"/>
        <v>1375</v>
      </c>
      <c r="G29" s="119">
        <v>396813</v>
      </c>
      <c r="H29" s="120">
        <v>44040</v>
      </c>
    </row>
    <row r="30" spans="1:8" x14ac:dyDescent="0.25">
      <c r="A30" s="18">
        <v>34911</v>
      </c>
      <c r="B30" s="119">
        <v>380871</v>
      </c>
      <c r="C30" s="119">
        <v>64218</v>
      </c>
      <c r="D30" s="119">
        <v>65663</v>
      </c>
      <c r="E30" s="115">
        <f t="shared" si="0"/>
        <v>1445</v>
      </c>
      <c r="G30" s="119">
        <v>398691</v>
      </c>
      <c r="H30" s="120">
        <v>44592</v>
      </c>
    </row>
    <row r="31" spans="1:8" x14ac:dyDescent="0.25">
      <c r="A31" s="18">
        <v>34942</v>
      </c>
      <c r="B31" s="119">
        <v>381526</v>
      </c>
      <c r="C31" s="119">
        <v>64875</v>
      </c>
      <c r="D31" s="119">
        <v>66366</v>
      </c>
      <c r="E31" s="115">
        <f t="shared" si="0"/>
        <v>1491</v>
      </c>
      <c r="G31" s="119">
        <v>400535</v>
      </c>
      <c r="H31" s="120">
        <v>45054</v>
      </c>
    </row>
    <row r="32" spans="1:8" x14ac:dyDescent="0.25">
      <c r="A32" s="18">
        <v>34972</v>
      </c>
      <c r="B32" s="119">
        <v>383256</v>
      </c>
      <c r="C32" s="119">
        <v>65453</v>
      </c>
      <c r="D32" s="119">
        <v>67000</v>
      </c>
      <c r="E32" s="115">
        <f t="shared" si="0"/>
        <v>1547</v>
      </c>
      <c r="G32" s="119">
        <v>401267</v>
      </c>
      <c r="H32" s="120">
        <v>45377</v>
      </c>
    </row>
    <row r="33" spans="1:8" x14ac:dyDescent="0.25">
      <c r="A33" s="18">
        <v>35003</v>
      </c>
      <c r="B33" s="119">
        <v>383955</v>
      </c>
      <c r="C33" s="119">
        <v>66218</v>
      </c>
      <c r="D33" s="119">
        <v>67838</v>
      </c>
      <c r="E33" s="115">
        <f t="shared" si="0"/>
        <v>1620</v>
      </c>
      <c r="G33" s="119">
        <v>403270</v>
      </c>
      <c r="H33" s="120">
        <v>45165</v>
      </c>
    </row>
    <row r="34" spans="1:8" x14ac:dyDescent="0.25">
      <c r="A34" s="18">
        <v>35033</v>
      </c>
      <c r="B34" s="119">
        <v>384063</v>
      </c>
      <c r="C34" s="119">
        <v>66790</v>
      </c>
      <c r="D34" s="119">
        <v>68462</v>
      </c>
      <c r="E34" s="115">
        <f t="shared" si="0"/>
        <v>1672</v>
      </c>
      <c r="G34" s="119">
        <v>404840</v>
      </c>
      <c r="H34" s="120">
        <v>44344</v>
      </c>
    </row>
    <row r="35" spans="1:8" x14ac:dyDescent="0.25">
      <c r="A35" s="18">
        <v>35064</v>
      </c>
      <c r="B35" s="119">
        <v>385482</v>
      </c>
      <c r="C35" s="119">
        <v>67685</v>
      </c>
      <c r="D35" s="119">
        <v>69370</v>
      </c>
      <c r="E35" s="115">
        <f t="shared" si="0"/>
        <v>1685</v>
      </c>
      <c r="G35" s="119">
        <v>406530</v>
      </c>
      <c r="H35" s="120">
        <v>44834</v>
      </c>
    </row>
    <row r="36" spans="1:8" x14ac:dyDescent="0.25">
      <c r="A36" s="18">
        <v>35095</v>
      </c>
      <c r="B36" s="119">
        <v>386765</v>
      </c>
      <c r="C36" s="119">
        <v>68075</v>
      </c>
      <c r="D36" s="119">
        <v>69888</v>
      </c>
      <c r="E36" s="115">
        <f t="shared" si="0"/>
        <v>1813</v>
      </c>
      <c r="G36" s="119">
        <v>408516</v>
      </c>
      <c r="H36" s="120">
        <v>44953</v>
      </c>
    </row>
    <row r="37" spans="1:8" x14ac:dyDescent="0.25">
      <c r="A37" s="18">
        <v>35124</v>
      </c>
      <c r="B37" s="119">
        <v>387955</v>
      </c>
      <c r="C37" s="119">
        <v>68733</v>
      </c>
      <c r="D37" s="119">
        <v>70597</v>
      </c>
      <c r="E37" s="115">
        <f t="shared" si="0"/>
        <v>1864</v>
      </c>
      <c r="G37" s="119">
        <v>410055</v>
      </c>
      <c r="H37" s="120">
        <v>44859</v>
      </c>
    </row>
    <row r="38" spans="1:8" x14ac:dyDescent="0.25">
      <c r="A38" s="18">
        <v>35155</v>
      </c>
      <c r="B38" s="119">
        <v>389311</v>
      </c>
      <c r="C38" s="119">
        <v>69442</v>
      </c>
      <c r="D38" s="119">
        <v>71352</v>
      </c>
      <c r="E38" s="115">
        <f t="shared" si="0"/>
        <v>1910</v>
      </c>
      <c r="G38" s="119">
        <v>411910</v>
      </c>
      <c r="H38" s="120">
        <v>44797</v>
      </c>
    </row>
    <row r="39" spans="1:8" x14ac:dyDescent="0.25">
      <c r="A39" s="18">
        <v>35185</v>
      </c>
      <c r="B39" s="119">
        <v>390819</v>
      </c>
      <c r="C39" s="119">
        <v>70386</v>
      </c>
      <c r="D39" s="119">
        <v>72378</v>
      </c>
      <c r="E39" s="115">
        <f t="shared" si="0"/>
        <v>1992</v>
      </c>
      <c r="G39" s="119">
        <v>414113</v>
      </c>
      <c r="H39" s="120">
        <v>45097</v>
      </c>
    </row>
    <row r="40" spans="1:8" x14ac:dyDescent="0.25">
      <c r="A40" s="18">
        <v>35216</v>
      </c>
      <c r="B40" s="119">
        <v>392169</v>
      </c>
      <c r="C40" s="119">
        <v>70967</v>
      </c>
      <c r="D40" s="119">
        <v>73009</v>
      </c>
      <c r="E40" s="115">
        <f t="shared" si="0"/>
        <v>2042</v>
      </c>
      <c r="G40" s="119">
        <v>416205</v>
      </c>
      <c r="H40" s="120">
        <v>45033</v>
      </c>
    </row>
    <row r="41" spans="1:8" x14ac:dyDescent="0.25">
      <c r="A41" s="18">
        <v>35246</v>
      </c>
      <c r="B41" s="119">
        <v>393921</v>
      </c>
      <c r="C41" s="119">
        <v>71510</v>
      </c>
      <c r="D41" s="119">
        <v>73607</v>
      </c>
      <c r="E41" s="115">
        <f t="shared" si="0"/>
        <v>2097</v>
      </c>
      <c r="G41" s="119">
        <v>417966</v>
      </c>
      <c r="H41" s="120">
        <v>45419</v>
      </c>
    </row>
    <row r="42" spans="1:8" x14ac:dyDescent="0.25">
      <c r="A42" s="18">
        <v>35277</v>
      </c>
      <c r="B42" s="119">
        <v>395168</v>
      </c>
      <c r="C42" s="119">
        <v>72370</v>
      </c>
      <c r="D42" s="119">
        <v>74555</v>
      </c>
      <c r="E42" s="115">
        <f t="shared" si="0"/>
        <v>2185</v>
      </c>
      <c r="G42" s="119">
        <v>419905</v>
      </c>
      <c r="H42" s="120">
        <v>45033</v>
      </c>
    </row>
    <row r="43" spans="1:8" x14ac:dyDescent="0.25">
      <c r="A43" s="18">
        <v>35308</v>
      </c>
      <c r="B43" s="119">
        <v>396452</v>
      </c>
      <c r="C43" s="119">
        <v>73329</v>
      </c>
      <c r="D43" s="119">
        <v>75557</v>
      </c>
      <c r="E43" s="115">
        <f t="shared" si="0"/>
        <v>2228</v>
      </c>
      <c r="G43" s="119">
        <v>422138</v>
      </c>
      <c r="H43" s="120">
        <v>45278</v>
      </c>
    </row>
    <row r="44" spans="1:8" x14ac:dyDescent="0.25">
      <c r="A44" s="18">
        <v>35338</v>
      </c>
      <c r="B44" s="119">
        <v>398354</v>
      </c>
      <c r="C44" s="119">
        <v>74607</v>
      </c>
      <c r="D44" s="119">
        <v>76926</v>
      </c>
      <c r="E44" s="115">
        <f t="shared" si="0"/>
        <v>2319</v>
      </c>
      <c r="G44" s="119">
        <v>424232</v>
      </c>
      <c r="H44" s="120">
        <v>47414</v>
      </c>
    </row>
    <row r="45" spans="1:8" x14ac:dyDescent="0.25">
      <c r="A45" s="18">
        <v>35369</v>
      </c>
      <c r="B45" s="119">
        <v>400245</v>
      </c>
      <c r="C45" s="119">
        <v>75535</v>
      </c>
      <c r="D45" s="119">
        <v>77929</v>
      </c>
      <c r="E45" s="115">
        <f t="shared" si="0"/>
        <v>2394</v>
      </c>
      <c r="G45" s="119">
        <v>425868</v>
      </c>
      <c r="H45" s="120">
        <v>47771</v>
      </c>
    </row>
    <row r="46" spans="1:8" x14ac:dyDescent="0.25">
      <c r="A46" s="18">
        <v>35399</v>
      </c>
      <c r="B46" s="119">
        <v>402102</v>
      </c>
      <c r="C46" s="119">
        <v>76415</v>
      </c>
      <c r="D46" s="119">
        <v>78866</v>
      </c>
      <c r="E46" s="115">
        <f t="shared" si="0"/>
        <v>2451</v>
      </c>
      <c r="G46" s="119">
        <v>427998</v>
      </c>
      <c r="H46" s="120">
        <v>47925</v>
      </c>
    </row>
    <row r="47" spans="1:8" x14ac:dyDescent="0.25">
      <c r="A47" s="18">
        <v>35430</v>
      </c>
      <c r="B47" s="119">
        <v>404016</v>
      </c>
      <c r="C47" s="119">
        <v>76745</v>
      </c>
      <c r="D47" s="119">
        <v>79249</v>
      </c>
      <c r="E47" s="115">
        <f t="shared" si="0"/>
        <v>2504</v>
      </c>
      <c r="G47" s="119">
        <v>430562</v>
      </c>
      <c r="H47" s="120">
        <v>47884</v>
      </c>
    </row>
    <row r="48" spans="1:8" x14ac:dyDescent="0.25">
      <c r="A48" s="18">
        <v>35461</v>
      </c>
      <c r="B48" s="119">
        <v>405879</v>
      </c>
      <c r="C48" s="119">
        <v>77796</v>
      </c>
      <c r="D48" s="119">
        <v>80407</v>
      </c>
      <c r="E48" s="115">
        <f t="shared" si="0"/>
        <v>2611</v>
      </c>
      <c r="G48" s="119">
        <v>432991</v>
      </c>
      <c r="H48" s="120">
        <v>48139</v>
      </c>
    </row>
    <row r="49" spans="1:8" x14ac:dyDescent="0.25">
      <c r="A49" s="18">
        <v>35489</v>
      </c>
      <c r="B49" s="119">
        <v>407762</v>
      </c>
      <c r="C49" s="119">
        <v>79123</v>
      </c>
      <c r="D49" s="119">
        <v>81803</v>
      </c>
      <c r="E49" s="115">
        <f t="shared" si="0"/>
        <v>2680</v>
      </c>
      <c r="G49" s="119">
        <v>435611</v>
      </c>
      <c r="H49" s="120">
        <v>48269</v>
      </c>
    </row>
    <row r="50" spans="1:8" x14ac:dyDescent="0.25">
      <c r="A50" s="18">
        <v>35520</v>
      </c>
      <c r="B50" s="119">
        <v>409809</v>
      </c>
      <c r="C50" s="119">
        <v>79263</v>
      </c>
      <c r="D50" s="119">
        <v>81954</v>
      </c>
      <c r="E50" s="115">
        <f t="shared" si="0"/>
        <v>2691</v>
      </c>
      <c r="G50" s="119">
        <v>438625</v>
      </c>
      <c r="H50" s="120">
        <v>48400</v>
      </c>
    </row>
    <row r="51" spans="1:8" x14ac:dyDescent="0.25">
      <c r="A51" s="18">
        <v>35550</v>
      </c>
      <c r="B51" s="119">
        <v>411152</v>
      </c>
      <c r="C51" s="119">
        <v>80157</v>
      </c>
      <c r="D51" s="119">
        <v>82942</v>
      </c>
      <c r="E51" s="115">
        <f t="shared" si="0"/>
        <v>2785</v>
      </c>
      <c r="G51" s="119">
        <v>440529</v>
      </c>
      <c r="H51" s="120">
        <v>48622</v>
      </c>
    </row>
    <row r="52" spans="1:8" x14ac:dyDescent="0.25">
      <c r="A52" s="18">
        <v>35581</v>
      </c>
      <c r="B52" s="119">
        <v>412844</v>
      </c>
      <c r="C52" s="119">
        <v>81253</v>
      </c>
      <c r="D52" s="119">
        <v>84125</v>
      </c>
      <c r="E52" s="115">
        <f t="shared" si="0"/>
        <v>2872</v>
      </c>
      <c r="G52" s="119">
        <v>442737</v>
      </c>
      <c r="H52" s="120">
        <v>48526</v>
      </c>
    </row>
    <row r="53" spans="1:8" x14ac:dyDescent="0.25">
      <c r="A53" s="18">
        <v>35611</v>
      </c>
      <c r="B53" s="119">
        <v>414499</v>
      </c>
      <c r="C53" s="119">
        <v>82162</v>
      </c>
      <c r="D53" s="119">
        <v>85115</v>
      </c>
      <c r="E53" s="115">
        <f t="shared" si="0"/>
        <v>2953</v>
      </c>
      <c r="G53" s="119">
        <v>445439</v>
      </c>
      <c r="H53" s="120">
        <v>48382</v>
      </c>
    </row>
    <row r="54" spans="1:8" x14ac:dyDescent="0.25">
      <c r="A54" s="18">
        <v>35642</v>
      </c>
      <c r="B54" s="119">
        <v>415726</v>
      </c>
      <c r="C54" s="119">
        <v>82557</v>
      </c>
      <c r="D54" s="119">
        <v>85591</v>
      </c>
      <c r="E54" s="115">
        <f t="shared" si="0"/>
        <v>3034</v>
      </c>
      <c r="G54" s="119">
        <v>448417</v>
      </c>
      <c r="H54" s="120">
        <v>48847</v>
      </c>
    </row>
    <row r="55" spans="1:8" x14ac:dyDescent="0.25">
      <c r="A55" s="18">
        <v>35673</v>
      </c>
      <c r="B55" s="119">
        <v>417589</v>
      </c>
      <c r="C55" s="119">
        <v>83666</v>
      </c>
      <c r="D55" s="119">
        <v>86765</v>
      </c>
      <c r="E55" s="115">
        <f t="shared" si="0"/>
        <v>3099</v>
      </c>
      <c r="G55" s="119">
        <v>449117</v>
      </c>
      <c r="H55" s="120">
        <v>49093</v>
      </c>
    </row>
    <row r="56" spans="1:8" x14ac:dyDescent="0.25">
      <c r="A56" s="18">
        <v>35703</v>
      </c>
      <c r="B56" s="119">
        <v>418440</v>
      </c>
      <c r="C56" s="119">
        <v>83875</v>
      </c>
      <c r="D56" s="119">
        <v>87063</v>
      </c>
      <c r="E56" s="115">
        <f t="shared" si="0"/>
        <v>3188</v>
      </c>
      <c r="G56" s="119">
        <v>451952</v>
      </c>
      <c r="H56" s="120">
        <v>49318</v>
      </c>
    </row>
    <row r="57" spans="1:8" x14ac:dyDescent="0.25">
      <c r="A57" s="18">
        <v>35734</v>
      </c>
      <c r="B57" s="119">
        <v>420371</v>
      </c>
      <c r="C57" s="119">
        <v>84965</v>
      </c>
      <c r="D57" s="119">
        <v>88203</v>
      </c>
      <c r="E57" s="115">
        <f t="shared" si="0"/>
        <v>3238</v>
      </c>
      <c r="G57" s="119">
        <v>452944</v>
      </c>
      <c r="H57" s="120">
        <v>49740</v>
      </c>
    </row>
    <row r="58" spans="1:8" x14ac:dyDescent="0.25">
      <c r="A58" s="18">
        <v>35764</v>
      </c>
      <c r="B58" s="119">
        <v>422170</v>
      </c>
      <c r="C58" s="119">
        <v>86049</v>
      </c>
      <c r="D58" s="119">
        <v>89375</v>
      </c>
      <c r="E58" s="115">
        <f t="shared" si="0"/>
        <v>3326</v>
      </c>
      <c r="G58" s="119">
        <v>455474</v>
      </c>
      <c r="H58" s="120">
        <v>50363</v>
      </c>
    </row>
    <row r="59" spans="1:8" x14ac:dyDescent="0.25">
      <c r="A59" s="18">
        <v>35795</v>
      </c>
      <c r="B59" s="119">
        <v>423935</v>
      </c>
      <c r="C59" s="119">
        <v>87209</v>
      </c>
      <c r="D59" s="119">
        <v>90618</v>
      </c>
      <c r="E59" s="115">
        <f t="shared" si="0"/>
        <v>3409</v>
      </c>
      <c r="G59" s="119">
        <v>458039</v>
      </c>
      <c r="H59" s="120">
        <v>50949</v>
      </c>
    </row>
    <row r="60" spans="1:8" x14ac:dyDescent="0.25">
      <c r="A60" s="18">
        <v>35826</v>
      </c>
      <c r="B60" s="119">
        <v>424992</v>
      </c>
      <c r="C60" s="119">
        <v>88165</v>
      </c>
      <c r="D60" s="119">
        <v>91641</v>
      </c>
      <c r="E60" s="115">
        <f t="shared" si="0"/>
        <v>3476</v>
      </c>
      <c r="G60" s="119">
        <v>460388</v>
      </c>
      <c r="H60" s="120">
        <v>50209</v>
      </c>
    </row>
    <row r="61" spans="1:8" x14ac:dyDescent="0.25">
      <c r="A61" s="18">
        <v>35854</v>
      </c>
      <c r="B61" s="119">
        <v>426935</v>
      </c>
      <c r="C61" s="119">
        <v>89347</v>
      </c>
      <c r="D61" s="119">
        <v>92911</v>
      </c>
      <c r="E61" s="115">
        <f t="shared" si="0"/>
        <v>3564</v>
      </c>
      <c r="G61" s="119">
        <v>462983</v>
      </c>
      <c r="H61" s="120">
        <v>51382</v>
      </c>
    </row>
    <row r="62" spans="1:8" x14ac:dyDescent="0.25">
      <c r="A62" s="18">
        <v>35885</v>
      </c>
      <c r="B62" s="119">
        <v>428890</v>
      </c>
      <c r="C62" s="119">
        <v>91789</v>
      </c>
      <c r="D62" s="119">
        <v>95470</v>
      </c>
      <c r="E62" s="115">
        <f t="shared" si="0"/>
        <v>3681</v>
      </c>
      <c r="G62" s="119">
        <v>464966</v>
      </c>
      <c r="H62" s="120">
        <v>53320</v>
      </c>
    </row>
    <row r="63" spans="1:8" x14ac:dyDescent="0.25">
      <c r="A63" s="18">
        <v>35915</v>
      </c>
      <c r="B63" s="119">
        <v>430813</v>
      </c>
      <c r="C63" s="119">
        <v>92575</v>
      </c>
      <c r="D63" s="119">
        <v>96292</v>
      </c>
      <c r="E63" s="115">
        <f t="shared" si="0"/>
        <v>3717</v>
      </c>
      <c r="G63" s="119">
        <v>467518</v>
      </c>
      <c r="H63" s="120">
        <v>53471</v>
      </c>
    </row>
    <row r="64" spans="1:8" x14ac:dyDescent="0.25">
      <c r="A64" s="18">
        <v>35946</v>
      </c>
      <c r="B64" s="119">
        <v>432673</v>
      </c>
      <c r="C64" s="119">
        <v>94049</v>
      </c>
      <c r="D64" s="119">
        <v>97813</v>
      </c>
      <c r="E64" s="115">
        <f t="shared" si="0"/>
        <v>3764</v>
      </c>
      <c r="G64" s="119">
        <v>469996</v>
      </c>
      <c r="H64" s="120">
        <v>53760</v>
      </c>
    </row>
    <row r="65" spans="1:8" x14ac:dyDescent="0.25">
      <c r="A65" s="18">
        <v>35976</v>
      </c>
      <c r="B65" s="119">
        <v>434654</v>
      </c>
      <c r="C65" s="119">
        <v>95103</v>
      </c>
      <c r="D65" s="119">
        <v>98974</v>
      </c>
      <c r="E65" s="115">
        <f t="shared" si="0"/>
        <v>3871</v>
      </c>
      <c r="G65" s="119">
        <v>472858</v>
      </c>
      <c r="H65" s="120">
        <v>54086</v>
      </c>
    </row>
    <row r="66" spans="1:8" x14ac:dyDescent="0.25">
      <c r="A66" s="18">
        <v>36007</v>
      </c>
      <c r="B66" s="119">
        <v>436908</v>
      </c>
      <c r="C66" s="119">
        <v>96143</v>
      </c>
      <c r="D66" s="119">
        <v>100089</v>
      </c>
      <c r="E66" s="115">
        <f t="shared" si="0"/>
        <v>3946</v>
      </c>
      <c r="G66" s="119">
        <v>475410</v>
      </c>
      <c r="H66" s="120">
        <v>54445</v>
      </c>
    </row>
    <row r="67" spans="1:8" x14ac:dyDescent="0.25">
      <c r="A67" s="18">
        <v>36038</v>
      </c>
      <c r="B67" s="119">
        <v>438897</v>
      </c>
      <c r="C67" s="119">
        <v>97305</v>
      </c>
      <c r="D67" s="119">
        <v>101358</v>
      </c>
      <c r="E67" s="115">
        <f t="shared" si="0"/>
        <v>4053</v>
      </c>
      <c r="G67" s="119">
        <v>478179</v>
      </c>
      <c r="H67" s="120">
        <v>54831</v>
      </c>
    </row>
    <row r="68" spans="1:8" x14ac:dyDescent="0.25">
      <c r="A68" s="18">
        <v>36068</v>
      </c>
      <c r="B68" s="119">
        <v>440786</v>
      </c>
      <c r="C68" s="119">
        <v>98358</v>
      </c>
      <c r="D68" s="119">
        <v>102510</v>
      </c>
      <c r="E68" s="115">
        <f t="shared" ref="E68:E131" si="1">+D68-C68</f>
        <v>4152</v>
      </c>
      <c r="G68" s="119">
        <v>481168</v>
      </c>
      <c r="H68" s="120">
        <v>55377</v>
      </c>
    </row>
    <row r="69" spans="1:8" x14ac:dyDescent="0.25">
      <c r="A69" s="18">
        <v>36099</v>
      </c>
      <c r="B69" s="119">
        <v>443853</v>
      </c>
      <c r="C69" s="119">
        <v>99631</v>
      </c>
      <c r="D69" s="119">
        <v>103839</v>
      </c>
      <c r="E69" s="115">
        <f t="shared" si="1"/>
        <v>4208</v>
      </c>
      <c r="G69" s="119">
        <v>483736</v>
      </c>
      <c r="H69" s="120">
        <v>55660</v>
      </c>
    </row>
    <row r="70" spans="1:8" x14ac:dyDescent="0.25">
      <c r="A70" s="18">
        <v>36129</v>
      </c>
      <c r="B70" s="119">
        <v>445830</v>
      </c>
      <c r="C70" s="119">
        <v>100697</v>
      </c>
      <c r="D70" s="119">
        <v>105029</v>
      </c>
      <c r="E70" s="115">
        <f t="shared" si="1"/>
        <v>4332</v>
      </c>
      <c r="G70" s="119">
        <v>487691</v>
      </c>
      <c r="H70" s="120">
        <v>55423</v>
      </c>
    </row>
    <row r="71" spans="1:8" x14ac:dyDescent="0.25">
      <c r="A71" s="18">
        <v>36160</v>
      </c>
      <c r="B71" s="119">
        <v>448119</v>
      </c>
      <c r="C71" s="119">
        <v>101352</v>
      </c>
      <c r="D71" s="119">
        <v>105769</v>
      </c>
      <c r="E71" s="115">
        <f t="shared" si="1"/>
        <v>4417</v>
      </c>
      <c r="G71" s="119">
        <v>491752</v>
      </c>
      <c r="H71" s="120">
        <v>58244</v>
      </c>
    </row>
    <row r="72" spans="1:8" x14ac:dyDescent="0.25">
      <c r="A72" s="18">
        <v>36191</v>
      </c>
      <c r="B72" s="119">
        <v>450190</v>
      </c>
      <c r="C72" s="119">
        <v>102418</v>
      </c>
      <c r="D72" s="119">
        <v>106877</v>
      </c>
      <c r="E72" s="115">
        <f t="shared" si="1"/>
        <v>4459</v>
      </c>
      <c r="G72" s="119">
        <v>491632</v>
      </c>
      <c r="H72" s="120">
        <v>58193</v>
      </c>
    </row>
    <row r="73" spans="1:8" x14ac:dyDescent="0.25">
      <c r="A73" s="18">
        <v>36219</v>
      </c>
      <c r="B73" s="119">
        <v>452442</v>
      </c>
      <c r="C73" s="119">
        <v>103566</v>
      </c>
      <c r="D73" s="119">
        <v>108128</v>
      </c>
      <c r="E73" s="115">
        <f t="shared" si="1"/>
        <v>4562</v>
      </c>
      <c r="G73" s="119">
        <v>494455</v>
      </c>
      <c r="H73" s="120">
        <v>59465</v>
      </c>
    </row>
    <row r="74" spans="1:8" x14ac:dyDescent="0.25">
      <c r="A74" s="18">
        <v>36250</v>
      </c>
      <c r="B74" s="119">
        <v>456462</v>
      </c>
      <c r="C74" s="119">
        <v>105679</v>
      </c>
      <c r="D74" s="119">
        <v>110337</v>
      </c>
      <c r="E74" s="115">
        <f t="shared" si="1"/>
        <v>4658</v>
      </c>
      <c r="G74" s="119">
        <v>496603</v>
      </c>
      <c r="H74" s="120">
        <v>61926</v>
      </c>
    </row>
    <row r="75" spans="1:8" x14ac:dyDescent="0.25">
      <c r="A75" s="18">
        <v>36280</v>
      </c>
      <c r="B75" s="119">
        <v>459290</v>
      </c>
      <c r="C75" s="119">
        <v>106706</v>
      </c>
      <c r="D75" s="119">
        <v>111457</v>
      </c>
      <c r="E75" s="115">
        <f t="shared" si="1"/>
        <v>4751</v>
      </c>
      <c r="G75" s="119">
        <v>500214</v>
      </c>
      <c r="H75" s="120">
        <v>62678</v>
      </c>
    </row>
    <row r="76" spans="1:8" x14ac:dyDescent="0.25">
      <c r="A76" s="18">
        <v>36311</v>
      </c>
      <c r="B76" s="119">
        <v>462130</v>
      </c>
      <c r="C76" s="119">
        <v>107747</v>
      </c>
      <c r="D76" s="119">
        <v>112617</v>
      </c>
      <c r="E76" s="115">
        <f t="shared" si="1"/>
        <v>4870</v>
      </c>
      <c r="G76" s="119">
        <v>503062</v>
      </c>
      <c r="H76" s="120">
        <v>63351</v>
      </c>
    </row>
    <row r="77" spans="1:8" x14ac:dyDescent="0.25">
      <c r="A77" s="18">
        <v>36341</v>
      </c>
      <c r="B77" s="119">
        <v>465001</v>
      </c>
      <c r="C77" s="119">
        <v>108616</v>
      </c>
      <c r="D77" s="119">
        <v>113613</v>
      </c>
      <c r="E77" s="115">
        <f t="shared" si="1"/>
        <v>4997</v>
      </c>
      <c r="G77" s="119">
        <v>506371</v>
      </c>
      <c r="H77" s="120">
        <v>63603</v>
      </c>
    </row>
    <row r="78" spans="1:8" x14ac:dyDescent="0.25">
      <c r="A78" s="18">
        <v>36372</v>
      </c>
      <c r="B78" s="119">
        <v>468312</v>
      </c>
      <c r="C78" s="119">
        <v>109798</v>
      </c>
      <c r="D78" s="119">
        <v>114874</v>
      </c>
      <c r="E78" s="115">
        <f t="shared" si="1"/>
        <v>5076</v>
      </c>
      <c r="G78" s="119">
        <v>509649</v>
      </c>
      <c r="H78" s="120">
        <v>64045</v>
      </c>
    </row>
    <row r="79" spans="1:8" x14ac:dyDescent="0.25">
      <c r="A79" s="18">
        <v>36403</v>
      </c>
      <c r="B79" s="119">
        <v>471360</v>
      </c>
      <c r="C79" s="119">
        <v>110717</v>
      </c>
      <c r="D79" s="119">
        <v>115929</v>
      </c>
      <c r="E79" s="115">
        <f t="shared" si="1"/>
        <v>5212</v>
      </c>
      <c r="G79" s="119">
        <v>513862</v>
      </c>
      <c r="H79" s="120">
        <v>64706</v>
      </c>
    </row>
    <row r="80" spans="1:8" x14ac:dyDescent="0.25">
      <c r="A80" s="18">
        <v>36433</v>
      </c>
      <c r="B80" s="119">
        <v>474692</v>
      </c>
      <c r="C80" s="119">
        <v>112066</v>
      </c>
      <c r="D80" s="119">
        <v>117388</v>
      </c>
      <c r="E80" s="115">
        <f t="shared" si="1"/>
        <v>5322</v>
      </c>
      <c r="G80" s="119">
        <v>517086</v>
      </c>
      <c r="H80" s="120">
        <v>65346</v>
      </c>
    </row>
    <row r="81" spans="1:8" x14ac:dyDescent="0.25">
      <c r="A81" s="18">
        <v>36464</v>
      </c>
      <c r="B81" s="119">
        <v>478375</v>
      </c>
      <c r="C81" s="119">
        <v>113126</v>
      </c>
      <c r="D81" s="119">
        <v>118543</v>
      </c>
      <c r="E81" s="115">
        <f t="shared" si="1"/>
        <v>5417</v>
      </c>
      <c r="G81" s="119">
        <v>521513</v>
      </c>
      <c r="H81" s="120">
        <v>67248</v>
      </c>
    </row>
    <row r="82" spans="1:8" x14ac:dyDescent="0.25">
      <c r="A82" s="18">
        <v>36494</v>
      </c>
      <c r="B82" s="119">
        <v>481387</v>
      </c>
      <c r="C82" s="119">
        <v>114161</v>
      </c>
      <c r="D82" s="119">
        <v>119724</v>
      </c>
      <c r="E82" s="115">
        <f t="shared" si="1"/>
        <v>5563</v>
      </c>
      <c r="G82" s="119">
        <v>524037</v>
      </c>
      <c r="H82" s="120">
        <v>68182</v>
      </c>
    </row>
    <row r="83" spans="1:8" x14ac:dyDescent="0.25">
      <c r="A83" s="18">
        <v>36525</v>
      </c>
      <c r="B83" s="119">
        <v>484537</v>
      </c>
      <c r="C83" s="119">
        <v>115177</v>
      </c>
      <c r="D83" s="119">
        <v>120835</v>
      </c>
      <c r="E83" s="115">
        <f t="shared" si="1"/>
        <v>5658</v>
      </c>
      <c r="G83" s="119">
        <v>527944</v>
      </c>
      <c r="H83" s="120">
        <v>69001</v>
      </c>
    </row>
    <row r="84" spans="1:8" x14ac:dyDescent="0.25">
      <c r="A84" s="18">
        <v>36556</v>
      </c>
      <c r="B84" s="119">
        <v>488466</v>
      </c>
      <c r="C84" s="119">
        <v>116482</v>
      </c>
      <c r="D84" s="119">
        <v>122272</v>
      </c>
      <c r="E84" s="115">
        <f t="shared" si="1"/>
        <v>5790</v>
      </c>
      <c r="G84" s="119">
        <v>531220</v>
      </c>
      <c r="H84" s="120">
        <v>69675</v>
      </c>
    </row>
    <row r="85" spans="1:8" x14ac:dyDescent="0.25">
      <c r="A85" s="18">
        <v>36585</v>
      </c>
      <c r="B85" s="119">
        <v>491519</v>
      </c>
      <c r="C85" s="119">
        <v>117599</v>
      </c>
      <c r="D85" s="119">
        <v>123512</v>
      </c>
      <c r="E85" s="115">
        <f t="shared" si="1"/>
        <v>5913</v>
      </c>
      <c r="G85" s="119">
        <v>535449</v>
      </c>
      <c r="H85" s="120">
        <v>69924</v>
      </c>
    </row>
    <row r="86" spans="1:8" x14ac:dyDescent="0.25">
      <c r="A86" s="18">
        <v>36616</v>
      </c>
      <c r="B86" s="119">
        <v>495170</v>
      </c>
      <c r="C86" s="119">
        <v>119093</v>
      </c>
      <c r="D86" s="119">
        <v>125121</v>
      </c>
      <c r="E86" s="115">
        <f t="shared" si="1"/>
        <v>6028</v>
      </c>
      <c r="G86" s="119">
        <v>538943</v>
      </c>
      <c r="H86" s="120">
        <v>71272</v>
      </c>
    </row>
    <row r="87" spans="1:8" x14ac:dyDescent="0.25">
      <c r="A87" s="18">
        <v>36646</v>
      </c>
      <c r="B87" s="119">
        <v>498626</v>
      </c>
      <c r="C87" s="119">
        <v>119748</v>
      </c>
      <c r="D87" s="119">
        <v>126060</v>
      </c>
      <c r="E87" s="115">
        <f t="shared" si="1"/>
        <v>6312</v>
      </c>
      <c r="G87" s="119">
        <v>543155</v>
      </c>
      <c r="H87" s="120">
        <v>71503</v>
      </c>
    </row>
    <row r="88" spans="1:8" x14ac:dyDescent="0.25">
      <c r="A88" s="18">
        <v>36677</v>
      </c>
      <c r="B88" s="119">
        <v>501711</v>
      </c>
      <c r="C88" s="119">
        <v>121094</v>
      </c>
      <c r="D88" s="119">
        <v>127503</v>
      </c>
      <c r="E88" s="115">
        <f t="shared" si="1"/>
        <v>6409</v>
      </c>
      <c r="G88" s="119">
        <v>546561</v>
      </c>
      <c r="H88" s="120">
        <v>72574</v>
      </c>
    </row>
    <row r="89" spans="1:8" x14ac:dyDescent="0.25">
      <c r="A89" s="18">
        <v>36707</v>
      </c>
      <c r="B89" s="119">
        <v>505412</v>
      </c>
      <c r="C89" s="119">
        <v>121851</v>
      </c>
      <c r="D89" s="119">
        <v>128349</v>
      </c>
      <c r="E89" s="115">
        <f t="shared" si="1"/>
        <v>6498</v>
      </c>
      <c r="G89" s="119">
        <v>550053</v>
      </c>
      <c r="H89" s="120">
        <v>73041</v>
      </c>
    </row>
    <row r="90" spans="1:8" x14ac:dyDescent="0.25">
      <c r="A90" s="18">
        <v>36738</v>
      </c>
      <c r="B90" s="119">
        <v>508272</v>
      </c>
      <c r="C90" s="119">
        <v>122749</v>
      </c>
      <c r="D90" s="119">
        <v>129379</v>
      </c>
      <c r="E90" s="115">
        <f t="shared" si="1"/>
        <v>6630</v>
      </c>
      <c r="G90" s="119">
        <v>553871</v>
      </c>
      <c r="H90" s="120">
        <v>75910</v>
      </c>
    </row>
    <row r="91" spans="1:8" x14ac:dyDescent="0.25">
      <c r="A91" s="18">
        <v>36769</v>
      </c>
      <c r="B91" s="119">
        <v>511432</v>
      </c>
      <c r="C91" s="119">
        <v>123293</v>
      </c>
      <c r="D91" s="119">
        <v>130056</v>
      </c>
      <c r="E91" s="115">
        <f t="shared" si="1"/>
        <v>6763</v>
      </c>
      <c r="G91" s="119">
        <v>555586</v>
      </c>
      <c r="H91" s="120">
        <v>76300</v>
      </c>
    </row>
    <row r="92" spans="1:8" x14ac:dyDescent="0.25">
      <c r="A92" s="18">
        <v>36799</v>
      </c>
      <c r="B92" s="119">
        <v>514356</v>
      </c>
      <c r="C92" s="119">
        <v>124283</v>
      </c>
      <c r="D92" s="119">
        <v>131219</v>
      </c>
      <c r="E92" s="115">
        <f t="shared" si="1"/>
        <v>6936</v>
      </c>
      <c r="G92" s="119">
        <v>558103</v>
      </c>
      <c r="H92" s="120">
        <v>78146</v>
      </c>
    </row>
    <row r="93" spans="1:8" x14ac:dyDescent="0.25">
      <c r="A93" s="18">
        <v>36830</v>
      </c>
      <c r="B93" s="119">
        <v>517647</v>
      </c>
      <c r="C93" s="119">
        <v>125372</v>
      </c>
      <c r="D93" s="119">
        <v>132510</v>
      </c>
      <c r="E93" s="115">
        <f t="shared" si="1"/>
        <v>7138</v>
      </c>
      <c r="G93" s="119">
        <v>560644</v>
      </c>
      <c r="H93" s="120">
        <v>78817</v>
      </c>
    </row>
    <row r="94" spans="1:8" x14ac:dyDescent="0.25">
      <c r="A94" s="18">
        <v>36860</v>
      </c>
      <c r="B94" s="119">
        <v>520959</v>
      </c>
      <c r="C94" s="119">
        <v>126326</v>
      </c>
      <c r="D94" s="119">
        <v>133612</v>
      </c>
      <c r="E94" s="115">
        <f t="shared" si="1"/>
        <v>7286</v>
      </c>
      <c r="G94" s="119">
        <v>563657</v>
      </c>
      <c r="H94" s="120">
        <v>82311</v>
      </c>
    </row>
    <row r="95" spans="1:8" x14ac:dyDescent="0.25">
      <c r="A95" s="18">
        <v>36891</v>
      </c>
      <c r="B95" s="119">
        <v>524509</v>
      </c>
      <c r="C95" s="119">
        <v>127171</v>
      </c>
      <c r="D95" s="119">
        <v>134588</v>
      </c>
      <c r="E95" s="115">
        <f t="shared" si="1"/>
        <v>7417</v>
      </c>
      <c r="G95" s="119">
        <v>565902</v>
      </c>
      <c r="H95" s="120">
        <v>76099</v>
      </c>
    </row>
    <row r="96" spans="1:8" x14ac:dyDescent="0.25">
      <c r="A96" s="18">
        <v>36922</v>
      </c>
      <c r="B96" s="119">
        <v>528167</v>
      </c>
      <c r="C96" s="119">
        <v>127965</v>
      </c>
      <c r="D96" s="119">
        <v>135655</v>
      </c>
      <c r="E96" s="115">
        <f t="shared" si="1"/>
        <v>7690</v>
      </c>
      <c r="G96" s="119">
        <v>576138</v>
      </c>
      <c r="H96" s="120">
        <v>76147</v>
      </c>
    </row>
    <row r="97" spans="1:8" x14ac:dyDescent="0.25">
      <c r="A97" s="18">
        <v>36950</v>
      </c>
      <c r="B97" s="119">
        <v>532119</v>
      </c>
      <c r="C97" s="119">
        <v>129035</v>
      </c>
      <c r="D97" s="119">
        <v>136864</v>
      </c>
      <c r="E97" s="115">
        <f t="shared" si="1"/>
        <v>7829</v>
      </c>
      <c r="G97" s="119">
        <v>579552</v>
      </c>
      <c r="H97" s="120">
        <v>77384</v>
      </c>
    </row>
    <row r="98" spans="1:8" x14ac:dyDescent="0.25">
      <c r="A98" s="18">
        <v>36981</v>
      </c>
      <c r="B98" s="119">
        <v>535964</v>
      </c>
      <c r="C98" s="119">
        <v>129078</v>
      </c>
      <c r="D98" s="119">
        <v>137055</v>
      </c>
      <c r="E98" s="115">
        <f t="shared" si="1"/>
        <v>7977</v>
      </c>
      <c r="G98" s="119">
        <v>583048</v>
      </c>
      <c r="H98" s="120">
        <v>79184</v>
      </c>
    </row>
    <row r="99" spans="1:8" x14ac:dyDescent="0.25">
      <c r="A99" s="18">
        <v>37011</v>
      </c>
      <c r="B99" s="119">
        <v>540101</v>
      </c>
      <c r="C99" s="119">
        <v>130335</v>
      </c>
      <c r="D99" s="119">
        <v>138631</v>
      </c>
      <c r="E99" s="115">
        <f t="shared" si="1"/>
        <v>8296</v>
      </c>
      <c r="G99" s="119">
        <v>586369</v>
      </c>
      <c r="H99" s="120">
        <v>78528</v>
      </c>
    </row>
    <row r="100" spans="1:8" x14ac:dyDescent="0.25">
      <c r="A100" s="18">
        <v>37042</v>
      </c>
      <c r="B100" s="119">
        <v>544301</v>
      </c>
      <c r="C100" s="119">
        <v>131898</v>
      </c>
      <c r="D100" s="119">
        <v>140285</v>
      </c>
      <c r="E100" s="115">
        <f t="shared" si="1"/>
        <v>8387</v>
      </c>
      <c r="G100" s="119">
        <v>591849</v>
      </c>
      <c r="H100" s="120">
        <v>81310</v>
      </c>
    </row>
    <row r="101" spans="1:8" x14ac:dyDescent="0.25">
      <c r="A101" s="18">
        <v>37072</v>
      </c>
      <c r="B101" s="119">
        <v>548724</v>
      </c>
      <c r="C101" s="119">
        <v>132931</v>
      </c>
      <c r="D101" s="119">
        <v>141441</v>
      </c>
      <c r="E101" s="115">
        <f t="shared" si="1"/>
        <v>8510</v>
      </c>
      <c r="G101" s="119">
        <v>595150</v>
      </c>
      <c r="H101" s="120">
        <v>81896</v>
      </c>
    </row>
    <row r="102" spans="1:8" x14ac:dyDescent="0.25">
      <c r="A102" s="18">
        <v>37103</v>
      </c>
      <c r="B102" s="119">
        <v>553286</v>
      </c>
      <c r="C102" s="119">
        <v>134067</v>
      </c>
      <c r="D102" s="119">
        <v>142707</v>
      </c>
      <c r="E102" s="115">
        <f t="shared" si="1"/>
        <v>8640</v>
      </c>
      <c r="G102" s="119">
        <v>599645</v>
      </c>
      <c r="H102" s="120">
        <v>85046</v>
      </c>
    </row>
    <row r="103" spans="1:8" x14ac:dyDescent="0.25">
      <c r="A103" s="18">
        <v>37134</v>
      </c>
      <c r="B103" s="119">
        <v>558048</v>
      </c>
      <c r="C103" s="119">
        <v>135199</v>
      </c>
      <c r="D103" s="119">
        <v>143970</v>
      </c>
      <c r="E103" s="115">
        <f t="shared" si="1"/>
        <v>8771</v>
      </c>
      <c r="G103" s="119">
        <v>602564</v>
      </c>
      <c r="H103" s="120">
        <v>85576</v>
      </c>
    </row>
    <row r="104" spans="1:8" x14ac:dyDescent="0.25">
      <c r="A104" s="18">
        <v>37164</v>
      </c>
      <c r="B104" s="119">
        <v>562538</v>
      </c>
      <c r="C104" s="119">
        <v>136087</v>
      </c>
      <c r="D104" s="119">
        <v>145077</v>
      </c>
      <c r="E104" s="115">
        <f t="shared" si="1"/>
        <v>8990</v>
      </c>
      <c r="G104" s="119">
        <v>606994</v>
      </c>
      <c r="H104" s="120">
        <v>87534</v>
      </c>
    </row>
    <row r="105" spans="1:8" x14ac:dyDescent="0.25">
      <c r="A105" s="18">
        <v>37195</v>
      </c>
      <c r="B105" s="119">
        <v>567065</v>
      </c>
      <c r="C105" s="119">
        <v>137483</v>
      </c>
      <c r="D105" s="119">
        <v>146708</v>
      </c>
      <c r="E105" s="115">
        <f t="shared" si="1"/>
        <v>9225</v>
      </c>
      <c r="G105" s="119">
        <v>611449</v>
      </c>
      <c r="H105" s="120">
        <v>87870</v>
      </c>
    </row>
    <row r="106" spans="1:8" x14ac:dyDescent="0.25">
      <c r="A106" s="18">
        <v>37225</v>
      </c>
      <c r="B106" s="119">
        <v>571774</v>
      </c>
      <c r="C106" s="119">
        <v>138925</v>
      </c>
      <c r="D106" s="119">
        <v>148296</v>
      </c>
      <c r="E106" s="115">
        <f t="shared" si="1"/>
        <v>9371</v>
      </c>
      <c r="G106" s="119">
        <v>615858</v>
      </c>
      <c r="H106" s="120">
        <v>91384</v>
      </c>
    </row>
    <row r="107" spans="1:8" x14ac:dyDescent="0.25">
      <c r="A107" s="18">
        <v>37256</v>
      </c>
      <c r="B107" s="119">
        <v>576549</v>
      </c>
      <c r="C107" s="119">
        <v>140507</v>
      </c>
      <c r="D107" s="119">
        <v>150078</v>
      </c>
      <c r="E107" s="115">
        <f t="shared" si="1"/>
        <v>9571</v>
      </c>
      <c r="G107" s="119">
        <v>620215</v>
      </c>
      <c r="H107" s="120">
        <v>92279</v>
      </c>
    </row>
    <row r="108" spans="1:8" x14ac:dyDescent="0.25">
      <c r="A108" s="18">
        <v>37287</v>
      </c>
      <c r="B108" s="119">
        <v>581538</v>
      </c>
      <c r="C108" s="119">
        <v>142047</v>
      </c>
      <c r="D108" s="119">
        <v>151880</v>
      </c>
      <c r="E108" s="115">
        <f t="shared" si="1"/>
        <v>9833</v>
      </c>
      <c r="G108" s="119">
        <v>625312</v>
      </c>
      <c r="H108" s="120">
        <v>92639</v>
      </c>
    </row>
    <row r="109" spans="1:8" x14ac:dyDescent="0.25">
      <c r="A109" s="18">
        <v>37315</v>
      </c>
      <c r="B109" s="119">
        <v>587247</v>
      </c>
      <c r="C109" s="119">
        <v>143320</v>
      </c>
      <c r="D109" s="119">
        <v>153311</v>
      </c>
      <c r="E109" s="115">
        <f t="shared" si="1"/>
        <v>9991</v>
      </c>
      <c r="G109" s="119">
        <v>630600</v>
      </c>
      <c r="H109" s="120">
        <v>93316</v>
      </c>
    </row>
    <row r="110" spans="1:8" x14ac:dyDescent="0.25">
      <c r="A110" s="18">
        <v>37346</v>
      </c>
      <c r="B110" s="119">
        <v>593114</v>
      </c>
      <c r="C110" s="119">
        <v>144325</v>
      </c>
      <c r="D110" s="119">
        <v>154380</v>
      </c>
      <c r="E110" s="115">
        <f t="shared" si="1"/>
        <v>10055</v>
      </c>
      <c r="G110" s="119">
        <v>636028</v>
      </c>
      <c r="H110" s="120">
        <v>96230</v>
      </c>
    </row>
    <row r="111" spans="1:8" x14ac:dyDescent="0.25">
      <c r="A111" s="18">
        <v>37376</v>
      </c>
      <c r="B111" s="119">
        <v>598936</v>
      </c>
      <c r="C111" s="119">
        <v>145537</v>
      </c>
      <c r="D111" s="119">
        <v>155823</v>
      </c>
      <c r="E111" s="115">
        <f t="shared" si="1"/>
        <v>10286</v>
      </c>
      <c r="G111" s="119">
        <v>641346</v>
      </c>
      <c r="H111" s="120">
        <v>96388</v>
      </c>
    </row>
    <row r="112" spans="1:8" x14ac:dyDescent="0.25">
      <c r="A112" s="18">
        <v>37407</v>
      </c>
      <c r="B112" s="119">
        <v>605495</v>
      </c>
      <c r="C112" s="119">
        <v>146720</v>
      </c>
      <c r="D112" s="119">
        <v>157178</v>
      </c>
      <c r="E112" s="115">
        <f t="shared" si="1"/>
        <v>10458</v>
      </c>
      <c r="G112" s="119">
        <v>647796</v>
      </c>
      <c r="H112" s="120">
        <v>97151</v>
      </c>
    </row>
    <row r="113" spans="1:8" x14ac:dyDescent="0.25">
      <c r="A113" s="18">
        <v>37437</v>
      </c>
      <c r="B113" s="119">
        <v>611769</v>
      </c>
      <c r="C113" s="119">
        <v>147341</v>
      </c>
      <c r="D113" s="119">
        <v>157994</v>
      </c>
      <c r="E113" s="115">
        <f t="shared" si="1"/>
        <v>10653</v>
      </c>
      <c r="G113" s="119">
        <v>656675</v>
      </c>
      <c r="H113" s="120">
        <v>101380</v>
      </c>
    </row>
    <row r="114" spans="1:8" x14ac:dyDescent="0.25">
      <c r="A114" s="18">
        <v>37468</v>
      </c>
      <c r="B114" s="119">
        <v>622087</v>
      </c>
      <c r="C114" s="119">
        <v>148727</v>
      </c>
      <c r="D114" s="119">
        <v>159569</v>
      </c>
      <c r="E114" s="115">
        <f t="shared" si="1"/>
        <v>10842</v>
      </c>
      <c r="G114" s="119">
        <v>657461</v>
      </c>
      <c r="H114" s="120">
        <v>106221</v>
      </c>
    </row>
    <row r="115" spans="1:8" x14ac:dyDescent="0.25">
      <c r="A115" s="18">
        <v>37499</v>
      </c>
      <c r="B115" s="119">
        <v>628852</v>
      </c>
      <c r="C115" s="119">
        <v>151154</v>
      </c>
      <c r="D115" s="119">
        <v>162177</v>
      </c>
      <c r="E115" s="115">
        <f t="shared" si="1"/>
        <v>11023</v>
      </c>
      <c r="G115" s="119">
        <v>664828</v>
      </c>
      <c r="H115" s="120">
        <v>106774</v>
      </c>
    </row>
    <row r="116" spans="1:8" x14ac:dyDescent="0.25">
      <c r="A116" s="18">
        <v>37529</v>
      </c>
      <c r="B116" s="119">
        <v>635909</v>
      </c>
      <c r="C116" s="119">
        <v>152763</v>
      </c>
      <c r="D116" s="119">
        <v>163880</v>
      </c>
      <c r="E116" s="115">
        <f t="shared" si="1"/>
        <v>11117</v>
      </c>
      <c r="G116" s="119">
        <v>672381</v>
      </c>
      <c r="H116" s="120">
        <v>111337</v>
      </c>
    </row>
    <row r="117" spans="1:8" x14ac:dyDescent="0.25">
      <c r="A117" s="18">
        <v>37560</v>
      </c>
      <c r="B117" s="119">
        <v>643653</v>
      </c>
      <c r="C117" s="119">
        <v>154400</v>
      </c>
      <c r="D117" s="119">
        <v>165800</v>
      </c>
      <c r="E117" s="115">
        <f t="shared" si="1"/>
        <v>11400</v>
      </c>
      <c r="G117" s="119">
        <v>678146</v>
      </c>
      <c r="H117" s="120">
        <v>113669</v>
      </c>
    </row>
    <row r="118" spans="1:8" x14ac:dyDescent="0.25">
      <c r="A118" s="18">
        <v>37590</v>
      </c>
      <c r="B118" s="119">
        <v>650888</v>
      </c>
      <c r="C118" s="119">
        <v>155396</v>
      </c>
      <c r="D118" s="119">
        <v>167024</v>
      </c>
      <c r="E118" s="115">
        <f t="shared" si="1"/>
        <v>11628</v>
      </c>
      <c r="G118" s="119">
        <v>683580</v>
      </c>
      <c r="H118" s="120">
        <v>118229</v>
      </c>
    </row>
    <row r="119" spans="1:8" x14ac:dyDescent="0.25">
      <c r="A119" s="18">
        <v>37621</v>
      </c>
      <c r="B119" s="119">
        <v>658346</v>
      </c>
      <c r="C119" s="119">
        <v>156695</v>
      </c>
      <c r="D119" s="119">
        <v>168503</v>
      </c>
      <c r="E119" s="115">
        <f t="shared" si="1"/>
        <v>11808</v>
      </c>
      <c r="G119" s="119">
        <v>689020</v>
      </c>
      <c r="H119" s="120">
        <v>119661</v>
      </c>
    </row>
    <row r="120" spans="1:8" x14ac:dyDescent="0.25">
      <c r="A120" s="18">
        <v>37652</v>
      </c>
      <c r="B120" s="119">
        <v>666183</v>
      </c>
      <c r="C120" s="119">
        <v>157722</v>
      </c>
      <c r="D120" s="119">
        <v>169705</v>
      </c>
      <c r="E120" s="115">
        <f t="shared" si="1"/>
        <v>11983</v>
      </c>
      <c r="G120" s="119">
        <v>695112</v>
      </c>
      <c r="H120" s="120">
        <v>123790</v>
      </c>
    </row>
    <row r="121" spans="1:8" x14ac:dyDescent="0.25">
      <c r="A121" s="18">
        <v>37680</v>
      </c>
      <c r="B121" s="119">
        <v>673414</v>
      </c>
      <c r="C121" s="119">
        <v>154633</v>
      </c>
      <c r="D121" s="119">
        <v>166814</v>
      </c>
      <c r="E121" s="115">
        <f t="shared" si="1"/>
        <v>12181</v>
      </c>
      <c r="G121" s="119">
        <v>699721</v>
      </c>
      <c r="H121" s="120">
        <v>122971</v>
      </c>
    </row>
    <row r="122" spans="1:8" x14ac:dyDescent="0.25">
      <c r="A122" s="18">
        <v>37711</v>
      </c>
      <c r="B122" s="119">
        <v>680838</v>
      </c>
      <c r="C122" s="119">
        <v>156073</v>
      </c>
      <c r="D122" s="119">
        <v>168508</v>
      </c>
      <c r="E122" s="115">
        <f t="shared" si="1"/>
        <v>12435</v>
      </c>
      <c r="G122" s="119">
        <v>702875</v>
      </c>
      <c r="H122" s="120">
        <v>136456</v>
      </c>
    </row>
    <row r="123" spans="1:8" x14ac:dyDescent="0.25">
      <c r="A123" s="18">
        <v>37741</v>
      </c>
      <c r="B123" s="119">
        <v>687172</v>
      </c>
      <c r="C123" s="119">
        <v>157352</v>
      </c>
      <c r="D123" s="119">
        <v>169894</v>
      </c>
      <c r="E123" s="115">
        <f t="shared" si="1"/>
        <v>12542</v>
      </c>
      <c r="G123" s="119">
        <v>702141</v>
      </c>
      <c r="H123" s="120">
        <v>137822</v>
      </c>
    </row>
    <row r="124" spans="1:8" x14ac:dyDescent="0.25">
      <c r="A124" s="18">
        <v>37772</v>
      </c>
      <c r="B124" s="119">
        <v>694656</v>
      </c>
      <c r="C124" s="119">
        <v>159085</v>
      </c>
      <c r="D124" s="119">
        <v>171816</v>
      </c>
      <c r="E124" s="115">
        <f t="shared" si="1"/>
        <v>12731</v>
      </c>
      <c r="G124" s="119">
        <v>706767</v>
      </c>
      <c r="H124" s="120">
        <v>141241</v>
      </c>
    </row>
    <row r="125" spans="1:8" x14ac:dyDescent="0.25">
      <c r="A125" s="18">
        <v>37802</v>
      </c>
      <c r="B125" s="119">
        <v>702266</v>
      </c>
      <c r="C125" s="119">
        <v>160636</v>
      </c>
      <c r="D125" s="119">
        <v>173597</v>
      </c>
      <c r="E125" s="115">
        <f t="shared" si="1"/>
        <v>12961</v>
      </c>
      <c r="G125" s="119">
        <v>713613</v>
      </c>
      <c r="H125" s="120">
        <v>145011</v>
      </c>
    </row>
    <row r="126" spans="1:8" x14ac:dyDescent="0.25">
      <c r="A126" s="18">
        <v>37833</v>
      </c>
      <c r="B126" s="119">
        <v>710761</v>
      </c>
      <c r="C126" s="119">
        <v>162099</v>
      </c>
      <c r="D126" s="119">
        <v>175236</v>
      </c>
      <c r="E126" s="115">
        <f t="shared" si="1"/>
        <v>13137</v>
      </c>
      <c r="G126" s="119">
        <v>718630</v>
      </c>
      <c r="H126" s="120">
        <v>146317</v>
      </c>
    </row>
    <row r="127" spans="1:8" x14ac:dyDescent="0.25">
      <c r="A127" s="18">
        <v>37864</v>
      </c>
      <c r="B127" s="119">
        <v>718645</v>
      </c>
      <c r="C127" s="119">
        <v>163311</v>
      </c>
      <c r="D127" s="119">
        <v>176633</v>
      </c>
      <c r="E127" s="115">
        <f t="shared" si="1"/>
        <v>13322</v>
      </c>
      <c r="G127" s="119">
        <v>726801</v>
      </c>
      <c r="H127" s="120">
        <v>148410</v>
      </c>
    </row>
    <row r="128" spans="1:8" x14ac:dyDescent="0.25">
      <c r="A128" s="18">
        <v>37894</v>
      </c>
      <c r="B128" s="119">
        <v>727543</v>
      </c>
      <c r="C128" s="119">
        <v>163979</v>
      </c>
      <c r="D128" s="119">
        <v>177493</v>
      </c>
      <c r="E128" s="115">
        <f t="shared" si="1"/>
        <v>13514</v>
      </c>
      <c r="G128" s="119">
        <v>732642</v>
      </c>
      <c r="H128" s="120">
        <v>153486</v>
      </c>
    </row>
    <row r="129" spans="1:8" x14ac:dyDescent="0.25">
      <c r="A129" s="18">
        <v>37925</v>
      </c>
      <c r="B129" s="119">
        <v>737759</v>
      </c>
      <c r="C129" s="119">
        <v>165227</v>
      </c>
      <c r="D129" s="119">
        <v>178940</v>
      </c>
      <c r="E129" s="115">
        <f t="shared" si="1"/>
        <v>13713</v>
      </c>
      <c r="G129" s="119">
        <v>738137</v>
      </c>
      <c r="H129" s="120">
        <v>156001</v>
      </c>
    </row>
    <row r="130" spans="1:8" x14ac:dyDescent="0.25">
      <c r="A130" s="18">
        <v>37955</v>
      </c>
      <c r="B130" s="119">
        <v>746848</v>
      </c>
      <c r="C130" s="119">
        <v>166115</v>
      </c>
      <c r="D130" s="119">
        <v>180092</v>
      </c>
      <c r="E130" s="115">
        <f t="shared" si="1"/>
        <v>13977</v>
      </c>
      <c r="G130" s="119">
        <v>746070</v>
      </c>
      <c r="H130" s="120">
        <v>162444</v>
      </c>
    </row>
    <row r="131" spans="1:8" x14ac:dyDescent="0.25">
      <c r="A131" s="18">
        <v>37986</v>
      </c>
      <c r="B131" s="119">
        <v>755574</v>
      </c>
      <c r="C131" s="119">
        <v>166038</v>
      </c>
      <c r="D131" s="119">
        <v>180229</v>
      </c>
      <c r="E131" s="115">
        <f t="shared" si="1"/>
        <v>14191</v>
      </c>
      <c r="G131" s="119">
        <v>751602</v>
      </c>
      <c r="H131" s="120">
        <v>164137</v>
      </c>
    </row>
    <row r="132" spans="1:8" x14ac:dyDescent="0.25">
      <c r="A132" s="18">
        <v>38017</v>
      </c>
      <c r="B132" s="119">
        <v>764653</v>
      </c>
      <c r="C132" s="119">
        <v>167481</v>
      </c>
      <c r="D132" s="119">
        <v>181841</v>
      </c>
      <c r="E132" s="115">
        <f t="shared" ref="E132:E195" si="2">+D132-C132</f>
        <v>14360</v>
      </c>
      <c r="G132" s="119">
        <v>757102</v>
      </c>
      <c r="H132" s="120">
        <v>166705</v>
      </c>
    </row>
    <row r="133" spans="1:8" x14ac:dyDescent="0.25">
      <c r="A133" s="18">
        <v>38046</v>
      </c>
      <c r="B133" s="119">
        <v>773610</v>
      </c>
      <c r="C133" s="119">
        <v>169142</v>
      </c>
      <c r="D133" s="119">
        <v>183679</v>
      </c>
      <c r="E133" s="115">
        <f t="shared" si="2"/>
        <v>14537</v>
      </c>
      <c r="G133" s="119">
        <v>765320</v>
      </c>
      <c r="H133" s="120">
        <v>168199</v>
      </c>
    </row>
    <row r="134" spans="1:8" x14ac:dyDescent="0.25">
      <c r="A134" s="18">
        <v>38077</v>
      </c>
      <c r="B134" s="119">
        <v>783271</v>
      </c>
      <c r="C134" s="119">
        <v>169894</v>
      </c>
      <c r="D134" s="119">
        <v>184729</v>
      </c>
      <c r="E134" s="115">
        <f t="shared" si="2"/>
        <v>14835</v>
      </c>
      <c r="G134" s="119">
        <v>772059</v>
      </c>
      <c r="H134" s="120">
        <v>175678</v>
      </c>
    </row>
    <row r="135" spans="1:8" x14ac:dyDescent="0.25">
      <c r="A135" s="18">
        <v>38107</v>
      </c>
      <c r="B135" s="119">
        <v>792614</v>
      </c>
      <c r="C135" s="119">
        <v>171394</v>
      </c>
      <c r="D135" s="119">
        <v>186331</v>
      </c>
      <c r="E135" s="115">
        <f t="shared" si="2"/>
        <v>14937</v>
      </c>
      <c r="G135" s="119">
        <v>778499</v>
      </c>
      <c r="H135" s="120">
        <v>180567</v>
      </c>
    </row>
    <row r="136" spans="1:8" x14ac:dyDescent="0.25">
      <c r="A136" s="18">
        <v>38138</v>
      </c>
      <c r="B136" s="119">
        <v>800841</v>
      </c>
      <c r="C136" s="119">
        <v>172635</v>
      </c>
      <c r="D136" s="119">
        <v>187701</v>
      </c>
      <c r="E136" s="115">
        <f t="shared" si="2"/>
        <v>15066</v>
      </c>
      <c r="G136" s="119">
        <v>783974</v>
      </c>
      <c r="H136" s="120">
        <v>185755</v>
      </c>
    </row>
    <row r="137" spans="1:8" x14ac:dyDescent="0.25">
      <c r="A137" s="18">
        <v>38168</v>
      </c>
      <c r="B137" s="119">
        <v>808848</v>
      </c>
      <c r="C137" s="119">
        <v>174217</v>
      </c>
      <c r="D137" s="119">
        <v>189549</v>
      </c>
      <c r="E137" s="115">
        <f t="shared" si="2"/>
        <v>15332</v>
      </c>
      <c r="G137" s="119">
        <v>789487</v>
      </c>
      <c r="H137" s="120">
        <v>187092</v>
      </c>
    </row>
    <row r="138" spans="1:8" x14ac:dyDescent="0.25">
      <c r="A138" s="18">
        <v>38199</v>
      </c>
      <c r="B138" s="119">
        <v>817725</v>
      </c>
      <c r="C138" s="119">
        <v>176046</v>
      </c>
      <c r="D138" s="119">
        <v>191572</v>
      </c>
      <c r="E138" s="115">
        <f t="shared" si="2"/>
        <v>15526</v>
      </c>
      <c r="G138" s="119">
        <v>795990</v>
      </c>
      <c r="H138" s="120">
        <v>192059</v>
      </c>
    </row>
    <row r="139" spans="1:8" x14ac:dyDescent="0.25">
      <c r="A139" s="18">
        <v>38230</v>
      </c>
      <c r="B139" s="119">
        <v>825600</v>
      </c>
      <c r="C139" s="119">
        <v>176946</v>
      </c>
      <c r="D139" s="119">
        <v>192716</v>
      </c>
      <c r="E139" s="115">
        <f t="shared" si="2"/>
        <v>15770</v>
      </c>
      <c r="G139" s="119">
        <v>801154</v>
      </c>
      <c r="H139" s="120">
        <v>194035</v>
      </c>
    </row>
    <row r="140" spans="1:8" x14ac:dyDescent="0.25">
      <c r="A140" s="18">
        <v>38260</v>
      </c>
      <c r="B140" s="119">
        <v>833131</v>
      </c>
      <c r="C140" s="119">
        <v>178000</v>
      </c>
      <c r="D140" s="119">
        <v>194023</v>
      </c>
      <c r="E140" s="115">
        <f t="shared" si="2"/>
        <v>16023</v>
      </c>
      <c r="G140" s="119">
        <v>807062</v>
      </c>
      <c r="H140" s="120">
        <v>209494</v>
      </c>
    </row>
    <row r="141" spans="1:8" x14ac:dyDescent="0.25">
      <c r="A141" s="18">
        <v>38291</v>
      </c>
      <c r="B141" s="119">
        <v>840535</v>
      </c>
      <c r="C141" s="119">
        <v>179183</v>
      </c>
      <c r="D141" s="119">
        <v>195358</v>
      </c>
      <c r="E141" s="115">
        <f t="shared" si="2"/>
        <v>16175</v>
      </c>
      <c r="G141" s="119">
        <v>801445</v>
      </c>
      <c r="H141" s="120">
        <v>209444</v>
      </c>
    </row>
    <row r="142" spans="1:8" x14ac:dyDescent="0.25">
      <c r="A142" s="18">
        <v>38321</v>
      </c>
      <c r="B142" s="119">
        <v>848361</v>
      </c>
      <c r="C142" s="119">
        <v>180845</v>
      </c>
      <c r="D142" s="119">
        <v>197288</v>
      </c>
      <c r="E142" s="115">
        <f t="shared" si="2"/>
        <v>16443</v>
      </c>
      <c r="G142" s="119">
        <v>809855</v>
      </c>
      <c r="H142" s="120">
        <v>216826</v>
      </c>
    </row>
    <row r="143" spans="1:8" x14ac:dyDescent="0.25">
      <c r="A143" s="18">
        <v>38352</v>
      </c>
      <c r="B143" s="119">
        <v>857068</v>
      </c>
      <c r="C143" s="119">
        <v>181834</v>
      </c>
      <c r="D143" s="119">
        <v>198519</v>
      </c>
      <c r="E143" s="115">
        <f t="shared" si="2"/>
        <v>16685</v>
      </c>
      <c r="G143" s="119">
        <v>813606</v>
      </c>
      <c r="H143" s="120">
        <v>218380</v>
      </c>
    </row>
    <row r="144" spans="1:8" x14ac:dyDescent="0.25">
      <c r="A144" s="18">
        <v>38383</v>
      </c>
      <c r="B144" s="119">
        <v>863519</v>
      </c>
      <c r="C144" s="119">
        <v>183629</v>
      </c>
      <c r="D144" s="119">
        <v>200451</v>
      </c>
      <c r="E144" s="115">
        <f t="shared" si="2"/>
        <v>16822</v>
      </c>
      <c r="G144" s="119">
        <v>820798</v>
      </c>
      <c r="H144" s="120">
        <v>222945</v>
      </c>
    </row>
    <row r="145" spans="1:8" x14ac:dyDescent="0.25">
      <c r="A145" s="18">
        <v>38411</v>
      </c>
      <c r="B145" s="119">
        <v>869257</v>
      </c>
      <c r="C145" s="119">
        <v>184783</v>
      </c>
      <c r="D145" s="119">
        <v>201749</v>
      </c>
      <c r="E145" s="115">
        <f t="shared" si="2"/>
        <v>16966</v>
      </c>
      <c r="G145" s="119">
        <v>825300</v>
      </c>
      <c r="H145" s="120">
        <v>229539</v>
      </c>
    </row>
    <row r="146" spans="1:8" x14ac:dyDescent="0.25">
      <c r="A146" s="18">
        <v>38442</v>
      </c>
      <c r="B146" s="119">
        <v>875461</v>
      </c>
      <c r="C146" s="119">
        <v>186272</v>
      </c>
      <c r="D146" s="119">
        <v>203340</v>
      </c>
      <c r="E146" s="115">
        <f t="shared" si="2"/>
        <v>17068</v>
      </c>
      <c r="G146" s="119">
        <v>822431</v>
      </c>
      <c r="H146" s="120">
        <v>234328</v>
      </c>
    </row>
    <row r="147" spans="1:8" x14ac:dyDescent="0.25">
      <c r="A147" s="18">
        <v>38472</v>
      </c>
      <c r="B147" s="119">
        <v>883161</v>
      </c>
      <c r="C147" s="119">
        <v>186790</v>
      </c>
      <c r="D147" s="119">
        <v>204097</v>
      </c>
      <c r="E147" s="115">
        <f t="shared" si="2"/>
        <v>17307</v>
      </c>
      <c r="G147" s="119">
        <v>827360</v>
      </c>
      <c r="H147" s="120">
        <v>236933</v>
      </c>
    </row>
    <row r="148" spans="1:8" x14ac:dyDescent="0.25">
      <c r="A148" s="18">
        <v>38503</v>
      </c>
      <c r="B148" s="119">
        <v>890178</v>
      </c>
      <c r="C148" s="119">
        <v>187857</v>
      </c>
      <c r="D148" s="119">
        <v>205353</v>
      </c>
      <c r="E148" s="115">
        <f t="shared" si="2"/>
        <v>17496</v>
      </c>
      <c r="G148" s="119">
        <v>833660</v>
      </c>
      <c r="H148" s="120">
        <v>242343</v>
      </c>
    </row>
    <row r="149" spans="1:8" x14ac:dyDescent="0.25">
      <c r="A149" s="18">
        <v>38533</v>
      </c>
      <c r="B149" s="119">
        <v>897348</v>
      </c>
      <c r="C149" s="119">
        <v>189067</v>
      </c>
      <c r="D149" s="119">
        <v>206842</v>
      </c>
      <c r="E149" s="115">
        <f t="shared" si="2"/>
        <v>17775</v>
      </c>
      <c r="G149" s="119">
        <v>837187</v>
      </c>
      <c r="H149" s="120">
        <v>250340</v>
      </c>
    </row>
    <row r="150" spans="1:8" x14ac:dyDescent="0.25">
      <c r="A150" s="18">
        <v>38564</v>
      </c>
      <c r="B150" s="119">
        <v>904055</v>
      </c>
      <c r="C150" s="119">
        <v>189621</v>
      </c>
      <c r="D150" s="119">
        <v>207648</v>
      </c>
      <c r="E150" s="115">
        <f t="shared" si="2"/>
        <v>18027</v>
      </c>
      <c r="G150" s="119">
        <v>836084</v>
      </c>
      <c r="H150" s="120">
        <v>251599</v>
      </c>
    </row>
    <row r="151" spans="1:8" x14ac:dyDescent="0.25">
      <c r="A151" s="18">
        <v>38595</v>
      </c>
      <c r="B151" s="119">
        <v>911139</v>
      </c>
      <c r="C151" s="119">
        <v>190554</v>
      </c>
      <c r="D151" s="119">
        <v>208887</v>
      </c>
      <c r="E151" s="115">
        <f t="shared" si="2"/>
        <v>18333</v>
      </c>
      <c r="G151" s="119">
        <v>840481</v>
      </c>
      <c r="H151" s="120">
        <v>253978</v>
      </c>
    </row>
    <row r="152" spans="1:8" x14ac:dyDescent="0.25">
      <c r="A152" s="18">
        <v>38625</v>
      </c>
      <c r="B152" s="119">
        <v>918389</v>
      </c>
      <c r="C152" s="119">
        <v>190773</v>
      </c>
      <c r="D152" s="119">
        <v>209416</v>
      </c>
      <c r="E152" s="115">
        <f t="shared" si="2"/>
        <v>18643</v>
      </c>
      <c r="G152" s="119">
        <v>845802</v>
      </c>
      <c r="H152" s="120">
        <v>256658</v>
      </c>
    </row>
    <row r="153" spans="1:8" x14ac:dyDescent="0.25">
      <c r="A153" s="18">
        <v>38656</v>
      </c>
      <c r="B153" s="119">
        <v>926030</v>
      </c>
      <c r="C153" s="119">
        <v>191291</v>
      </c>
      <c r="D153" s="119">
        <v>210194</v>
      </c>
      <c r="E153" s="115">
        <f t="shared" si="2"/>
        <v>18903</v>
      </c>
      <c r="G153" s="119">
        <v>851575</v>
      </c>
      <c r="H153" s="120">
        <v>261159</v>
      </c>
    </row>
    <row r="154" spans="1:8" x14ac:dyDescent="0.25">
      <c r="A154" s="18">
        <v>38686</v>
      </c>
      <c r="B154" s="119">
        <v>933877</v>
      </c>
      <c r="C154" s="119">
        <v>191654</v>
      </c>
      <c r="D154" s="119">
        <v>210880</v>
      </c>
      <c r="E154" s="115">
        <f t="shared" si="2"/>
        <v>19226</v>
      </c>
      <c r="G154" s="119">
        <v>856786</v>
      </c>
      <c r="H154" s="120">
        <v>262272</v>
      </c>
    </row>
    <row r="155" spans="1:8" x14ac:dyDescent="0.25">
      <c r="A155" s="18">
        <v>38717</v>
      </c>
      <c r="B155" s="119">
        <v>941953</v>
      </c>
      <c r="C155" s="119">
        <v>191558</v>
      </c>
      <c r="D155" s="119">
        <v>211065</v>
      </c>
      <c r="E155" s="115">
        <f t="shared" si="2"/>
        <v>19507</v>
      </c>
      <c r="G155" s="119">
        <v>864943</v>
      </c>
      <c r="H155" s="120">
        <v>267050</v>
      </c>
    </row>
    <row r="156" spans="1:8" x14ac:dyDescent="0.25">
      <c r="A156" s="18">
        <v>38748</v>
      </c>
      <c r="B156" s="119">
        <v>950394</v>
      </c>
      <c r="C156" s="119">
        <v>192157</v>
      </c>
      <c r="D156" s="119">
        <v>211906</v>
      </c>
      <c r="E156" s="115">
        <f t="shared" si="2"/>
        <v>19749</v>
      </c>
      <c r="G156" s="119">
        <v>868185</v>
      </c>
      <c r="H156" s="120">
        <v>283472</v>
      </c>
    </row>
    <row r="157" spans="1:8" x14ac:dyDescent="0.25">
      <c r="A157" s="18">
        <v>38776</v>
      </c>
      <c r="B157" s="119">
        <v>957411</v>
      </c>
      <c r="C157" s="119">
        <v>191950</v>
      </c>
      <c r="D157" s="119">
        <v>211768</v>
      </c>
      <c r="E157" s="115">
        <f t="shared" si="2"/>
        <v>19818</v>
      </c>
      <c r="G157" s="119">
        <v>860165</v>
      </c>
      <c r="H157" s="120">
        <v>283678</v>
      </c>
    </row>
    <row r="158" spans="1:8" x14ac:dyDescent="0.25">
      <c r="A158" s="18">
        <v>38807</v>
      </c>
      <c r="B158" s="119">
        <v>965834</v>
      </c>
      <c r="C158" s="119">
        <v>191431</v>
      </c>
      <c r="D158" s="119">
        <v>211477</v>
      </c>
      <c r="E158" s="115">
        <f t="shared" si="2"/>
        <v>20046</v>
      </c>
      <c r="G158" s="119">
        <v>863458</v>
      </c>
      <c r="H158" s="120">
        <v>290612</v>
      </c>
    </row>
    <row r="159" spans="1:8" x14ac:dyDescent="0.25">
      <c r="A159" s="18">
        <v>38837</v>
      </c>
      <c r="B159" s="119">
        <v>974517</v>
      </c>
      <c r="C159" s="119">
        <v>191630</v>
      </c>
      <c r="D159" s="119">
        <v>211967</v>
      </c>
      <c r="E159" s="115">
        <f t="shared" si="2"/>
        <v>20337</v>
      </c>
      <c r="G159" s="119">
        <v>866801</v>
      </c>
      <c r="H159" s="120">
        <v>295681</v>
      </c>
    </row>
    <row r="160" spans="1:8" x14ac:dyDescent="0.25">
      <c r="A160" s="18">
        <v>38868</v>
      </c>
      <c r="B160" s="119">
        <v>981797</v>
      </c>
      <c r="C160" s="119">
        <v>191960</v>
      </c>
      <c r="D160" s="119">
        <v>212252</v>
      </c>
      <c r="E160" s="115">
        <f t="shared" si="2"/>
        <v>20292</v>
      </c>
      <c r="G160" s="119">
        <v>871087</v>
      </c>
      <c r="H160" s="120">
        <v>298529</v>
      </c>
    </row>
    <row r="161" spans="1:8" x14ac:dyDescent="0.25">
      <c r="A161" s="18">
        <v>38898</v>
      </c>
      <c r="B161" s="119">
        <v>990634</v>
      </c>
      <c r="C161" s="119">
        <v>191397</v>
      </c>
      <c r="D161" s="119">
        <v>211945</v>
      </c>
      <c r="E161" s="115">
        <f t="shared" si="2"/>
        <v>20548</v>
      </c>
      <c r="G161" s="119">
        <v>875835</v>
      </c>
      <c r="H161" s="120">
        <v>299808</v>
      </c>
    </row>
    <row r="162" spans="1:8" x14ac:dyDescent="0.25">
      <c r="A162" s="18">
        <v>38929</v>
      </c>
      <c r="B162" s="119">
        <v>999344</v>
      </c>
      <c r="C162" s="119">
        <v>191244</v>
      </c>
      <c r="D162" s="119">
        <v>212082</v>
      </c>
      <c r="E162" s="115">
        <f t="shared" si="2"/>
        <v>20838</v>
      </c>
      <c r="G162" s="119">
        <v>881742</v>
      </c>
      <c r="H162" s="120">
        <v>299747</v>
      </c>
    </row>
    <row r="163" spans="1:8" x14ac:dyDescent="0.25">
      <c r="A163" s="18">
        <v>38960</v>
      </c>
      <c r="B163" s="119">
        <v>1009903</v>
      </c>
      <c r="C163" s="119">
        <v>191440</v>
      </c>
      <c r="D163" s="119">
        <v>212559</v>
      </c>
      <c r="E163" s="115">
        <f t="shared" si="2"/>
        <v>21119</v>
      </c>
      <c r="G163" s="119">
        <v>888320</v>
      </c>
      <c r="H163" s="120">
        <v>306076</v>
      </c>
    </row>
    <row r="164" spans="1:8" x14ac:dyDescent="0.25">
      <c r="A164" s="18">
        <v>38990</v>
      </c>
      <c r="B164" s="119">
        <v>1020660</v>
      </c>
      <c r="C164" s="119">
        <v>191271</v>
      </c>
      <c r="D164" s="119">
        <v>212689</v>
      </c>
      <c r="E164" s="115">
        <f t="shared" si="2"/>
        <v>21418</v>
      </c>
      <c r="G164" s="119">
        <v>892958</v>
      </c>
      <c r="H164" s="120">
        <v>313606</v>
      </c>
    </row>
    <row r="165" spans="1:8" x14ac:dyDescent="0.25">
      <c r="A165" s="18">
        <v>39021</v>
      </c>
      <c r="B165" s="119">
        <v>1030632</v>
      </c>
      <c r="C165" s="119">
        <v>191220</v>
      </c>
      <c r="D165" s="119">
        <v>212917</v>
      </c>
      <c r="E165" s="115">
        <f t="shared" si="2"/>
        <v>21697</v>
      </c>
      <c r="G165" s="119">
        <v>897209</v>
      </c>
      <c r="H165" s="120">
        <v>321529</v>
      </c>
    </row>
    <row r="166" spans="1:8" x14ac:dyDescent="0.25">
      <c r="A166" s="18">
        <v>39051</v>
      </c>
      <c r="B166" s="119">
        <v>1040722</v>
      </c>
      <c r="C166" s="119">
        <v>190926</v>
      </c>
      <c r="D166" s="119">
        <v>212926</v>
      </c>
      <c r="E166" s="115">
        <f t="shared" si="2"/>
        <v>22000</v>
      </c>
      <c r="G166" s="119">
        <v>901102</v>
      </c>
      <c r="H166" s="120">
        <v>331294</v>
      </c>
    </row>
    <row r="167" spans="1:8" x14ac:dyDescent="0.25">
      <c r="A167" s="18">
        <v>39082</v>
      </c>
      <c r="B167" s="119">
        <v>1050765</v>
      </c>
      <c r="C167" s="119">
        <v>190938</v>
      </c>
      <c r="D167" s="119">
        <v>213203</v>
      </c>
      <c r="E167" s="115">
        <f t="shared" si="2"/>
        <v>22265</v>
      </c>
      <c r="G167" s="119">
        <v>903061</v>
      </c>
      <c r="H167" s="120">
        <v>331610</v>
      </c>
    </row>
    <row r="168" spans="1:8" x14ac:dyDescent="0.25">
      <c r="A168" s="18">
        <v>39113</v>
      </c>
      <c r="B168" s="119">
        <v>1059959</v>
      </c>
      <c r="C168" s="119">
        <v>191007</v>
      </c>
      <c r="D168" s="119">
        <v>213597</v>
      </c>
      <c r="E168" s="115">
        <f t="shared" si="2"/>
        <v>22590</v>
      </c>
      <c r="G168" s="119">
        <v>913647</v>
      </c>
      <c r="H168" s="120">
        <v>337366</v>
      </c>
    </row>
    <row r="169" spans="1:8" x14ac:dyDescent="0.25">
      <c r="A169" s="18">
        <v>39141</v>
      </c>
      <c r="B169" s="119">
        <v>1069094</v>
      </c>
      <c r="C169" s="119">
        <v>190804</v>
      </c>
      <c r="D169" s="119">
        <v>213725</v>
      </c>
      <c r="E169" s="115">
        <f t="shared" si="2"/>
        <v>22921</v>
      </c>
      <c r="G169" s="119">
        <v>915583</v>
      </c>
      <c r="H169" s="120">
        <v>338316</v>
      </c>
    </row>
    <row r="170" spans="1:8" x14ac:dyDescent="0.25">
      <c r="A170" s="18">
        <v>39172</v>
      </c>
      <c r="B170" s="119">
        <v>1075289</v>
      </c>
      <c r="C170" s="119">
        <v>190948</v>
      </c>
      <c r="D170" s="119">
        <v>214156</v>
      </c>
      <c r="E170" s="115">
        <f t="shared" si="2"/>
        <v>23208</v>
      </c>
      <c r="G170" s="119">
        <v>919998</v>
      </c>
      <c r="H170" s="120">
        <v>348009</v>
      </c>
    </row>
    <row r="171" spans="1:8" x14ac:dyDescent="0.25">
      <c r="A171" s="18">
        <v>39202</v>
      </c>
      <c r="B171" s="119">
        <v>1084173</v>
      </c>
      <c r="C171" s="119">
        <v>191007</v>
      </c>
      <c r="D171" s="119">
        <v>214510</v>
      </c>
      <c r="E171" s="115">
        <f t="shared" si="2"/>
        <v>23503</v>
      </c>
      <c r="G171" s="119">
        <v>917758</v>
      </c>
      <c r="H171" s="120">
        <v>349654</v>
      </c>
    </row>
    <row r="172" spans="1:8" x14ac:dyDescent="0.25">
      <c r="A172" s="18">
        <v>39233</v>
      </c>
      <c r="B172" s="119">
        <v>1092644</v>
      </c>
      <c r="C172" s="119">
        <v>191065</v>
      </c>
      <c r="D172" s="119">
        <v>214811</v>
      </c>
      <c r="E172" s="115">
        <f t="shared" si="2"/>
        <v>23746</v>
      </c>
      <c r="G172" s="119">
        <v>925989</v>
      </c>
      <c r="H172" s="120">
        <v>365072</v>
      </c>
    </row>
    <row r="173" spans="1:8" x14ac:dyDescent="0.25">
      <c r="A173" s="18">
        <v>39263</v>
      </c>
      <c r="B173" s="119">
        <v>1102632</v>
      </c>
      <c r="C173" s="119">
        <v>190952</v>
      </c>
      <c r="D173" s="119">
        <v>215032</v>
      </c>
      <c r="E173" s="115">
        <f t="shared" si="2"/>
        <v>24080</v>
      </c>
      <c r="G173" s="119">
        <v>917900</v>
      </c>
      <c r="H173" s="120">
        <v>372872</v>
      </c>
    </row>
    <row r="174" spans="1:8" x14ac:dyDescent="0.25">
      <c r="A174" s="18">
        <v>39294</v>
      </c>
      <c r="B174" s="119">
        <v>1111795</v>
      </c>
      <c r="C174" s="119">
        <v>191372</v>
      </c>
      <c r="D174" s="119">
        <v>215774</v>
      </c>
      <c r="E174" s="115">
        <f t="shared" si="2"/>
        <v>24402</v>
      </c>
      <c r="G174" s="119">
        <v>919929</v>
      </c>
      <c r="H174" s="120">
        <v>375049</v>
      </c>
    </row>
    <row r="175" spans="1:8" x14ac:dyDescent="0.25">
      <c r="A175" s="18">
        <v>39325</v>
      </c>
      <c r="B175" s="119">
        <v>1120532</v>
      </c>
      <c r="C175" s="119">
        <v>191721</v>
      </c>
      <c r="D175" s="119">
        <v>216451</v>
      </c>
      <c r="E175" s="115">
        <f t="shared" si="2"/>
        <v>24730</v>
      </c>
      <c r="G175" s="119">
        <v>923876</v>
      </c>
      <c r="H175" s="120">
        <v>383406</v>
      </c>
    </row>
    <row r="176" spans="1:8" x14ac:dyDescent="0.25">
      <c r="A176" s="18">
        <v>39355</v>
      </c>
      <c r="B176" s="119">
        <v>1135004</v>
      </c>
      <c r="C176" s="119">
        <v>193070</v>
      </c>
      <c r="D176" s="119">
        <v>218059</v>
      </c>
      <c r="E176" s="115">
        <f t="shared" si="2"/>
        <v>24989</v>
      </c>
      <c r="G176" s="119">
        <v>925913</v>
      </c>
      <c r="H176" s="120">
        <v>396367</v>
      </c>
    </row>
    <row r="177" spans="1:8" x14ac:dyDescent="0.25">
      <c r="A177" s="18">
        <v>39386</v>
      </c>
      <c r="B177" s="119">
        <v>1142219</v>
      </c>
      <c r="C177" s="119">
        <v>195022</v>
      </c>
      <c r="D177" s="119">
        <v>220377</v>
      </c>
      <c r="E177" s="115">
        <f t="shared" si="2"/>
        <v>25355</v>
      </c>
      <c r="G177" s="119">
        <v>931009</v>
      </c>
      <c r="H177" s="120">
        <v>389217</v>
      </c>
    </row>
    <row r="178" spans="1:8" x14ac:dyDescent="0.25">
      <c r="A178" s="18">
        <v>39416</v>
      </c>
      <c r="B178" s="119">
        <v>1149587</v>
      </c>
      <c r="C178" s="119">
        <v>195476</v>
      </c>
      <c r="D178" s="119">
        <v>221151</v>
      </c>
      <c r="E178" s="115">
        <f t="shared" si="2"/>
        <v>25675</v>
      </c>
      <c r="G178" s="119">
        <v>949407</v>
      </c>
      <c r="H178" s="120">
        <v>401474</v>
      </c>
    </row>
    <row r="179" spans="1:8" x14ac:dyDescent="0.25">
      <c r="A179" s="18">
        <v>39447</v>
      </c>
      <c r="B179" s="119">
        <v>1155226</v>
      </c>
      <c r="C179" s="119">
        <v>195646</v>
      </c>
      <c r="D179" s="119">
        <v>221741</v>
      </c>
      <c r="E179" s="115">
        <f t="shared" si="2"/>
        <v>26095</v>
      </c>
      <c r="G179" s="119">
        <v>946117</v>
      </c>
      <c r="H179" s="120">
        <v>409212</v>
      </c>
    </row>
    <row r="180" spans="1:8" x14ac:dyDescent="0.25">
      <c r="A180" s="18">
        <v>39478</v>
      </c>
      <c r="B180" s="119">
        <v>1152667</v>
      </c>
      <c r="C180" s="119">
        <v>202055</v>
      </c>
      <c r="D180" s="119">
        <v>228460</v>
      </c>
      <c r="E180" s="115">
        <f t="shared" si="2"/>
        <v>26405</v>
      </c>
      <c r="G180" s="119">
        <v>946684</v>
      </c>
      <c r="H180" s="120">
        <v>404004</v>
      </c>
    </row>
    <row r="181" spans="1:8" x14ac:dyDescent="0.25">
      <c r="A181" s="18">
        <v>39507</v>
      </c>
      <c r="B181" s="119">
        <v>1158583</v>
      </c>
      <c r="C181" s="119">
        <v>203035</v>
      </c>
      <c r="D181" s="119">
        <v>229851</v>
      </c>
      <c r="E181" s="115">
        <f t="shared" si="2"/>
        <v>26816</v>
      </c>
      <c r="G181" s="119">
        <v>953524</v>
      </c>
      <c r="H181" s="120">
        <v>399874</v>
      </c>
    </row>
    <row r="182" spans="1:8" x14ac:dyDescent="0.25">
      <c r="A182" s="18">
        <v>39538</v>
      </c>
      <c r="B182" s="119">
        <v>1163854</v>
      </c>
      <c r="C182" s="119">
        <v>203193</v>
      </c>
      <c r="D182" s="119">
        <v>230465</v>
      </c>
      <c r="E182" s="115">
        <f t="shared" si="2"/>
        <v>27272</v>
      </c>
      <c r="G182" s="119">
        <v>960896</v>
      </c>
      <c r="H182" s="120">
        <v>402291</v>
      </c>
    </row>
    <row r="183" spans="1:8" x14ac:dyDescent="0.25">
      <c r="A183" s="18">
        <v>39568</v>
      </c>
      <c r="B183" s="119">
        <v>1169043</v>
      </c>
      <c r="C183" s="119">
        <v>203293</v>
      </c>
      <c r="D183" s="119">
        <v>230757</v>
      </c>
      <c r="E183" s="115">
        <f t="shared" si="2"/>
        <v>27464</v>
      </c>
      <c r="G183" s="119">
        <v>962816</v>
      </c>
      <c r="H183" s="120">
        <v>417326</v>
      </c>
    </row>
    <row r="184" spans="1:8" x14ac:dyDescent="0.25">
      <c r="A184" s="18">
        <v>39599</v>
      </c>
      <c r="B184" s="119">
        <v>1172404</v>
      </c>
      <c r="C184" s="119">
        <v>203985</v>
      </c>
      <c r="D184" s="119">
        <v>231838</v>
      </c>
      <c r="E184" s="115">
        <f t="shared" si="2"/>
        <v>27853</v>
      </c>
      <c r="G184" s="119">
        <v>953884</v>
      </c>
      <c r="H184" s="120">
        <v>412001</v>
      </c>
    </row>
    <row r="185" spans="1:8" x14ac:dyDescent="0.25">
      <c r="A185" s="18">
        <v>39629</v>
      </c>
      <c r="B185" s="119">
        <v>1175470</v>
      </c>
      <c r="C185" s="119">
        <v>203072</v>
      </c>
      <c r="D185" s="119">
        <v>231332</v>
      </c>
      <c r="E185" s="115">
        <f t="shared" si="2"/>
        <v>28260</v>
      </c>
      <c r="G185" s="119">
        <v>961980</v>
      </c>
      <c r="H185" s="120">
        <v>412188</v>
      </c>
    </row>
    <row r="186" spans="1:8" x14ac:dyDescent="0.25">
      <c r="A186" s="18">
        <v>39660</v>
      </c>
      <c r="B186" s="119">
        <v>1180344</v>
      </c>
      <c r="C186" s="119">
        <v>207753</v>
      </c>
      <c r="D186" s="119">
        <v>236410</v>
      </c>
      <c r="E186" s="115">
        <f t="shared" si="2"/>
        <v>28657</v>
      </c>
      <c r="G186" s="119">
        <v>965586</v>
      </c>
      <c r="H186" s="120">
        <v>434504</v>
      </c>
    </row>
    <row r="187" spans="1:8" x14ac:dyDescent="0.25">
      <c r="A187" s="18">
        <v>39691</v>
      </c>
      <c r="B187" s="119">
        <v>1180120</v>
      </c>
      <c r="C187" s="119">
        <v>208006</v>
      </c>
      <c r="D187" s="119">
        <v>237103</v>
      </c>
      <c r="E187" s="115">
        <f t="shared" si="2"/>
        <v>29097</v>
      </c>
      <c r="G187" s="119">
        <v>949460</v>
      </c>
      <c r="H187" s="120">
        <v>442557</v>
      </c>
    </row>
    <row r="188" spans="1:8" x14ac:dyDescent="0.25">
      <c r="A188" s="18">
        <v>39721</v>
      </c>
      <c r="B188" s="119">
        <v>1182656</v>
      </c>
      <c r="C188" s="119">
        <v>208291</v>
      </c>
      <c r="D188" s="119">
        <v>237678</v>
      </c>
      <c r="E188" s="115">
        <f t="shared" si="2"/>
        <v>29387</v>
      </c>
      <c r="G188" s="119">
        <v>942799</v>
      </c>
      <c r="H188" s="120">
        <v>447604</v>
      </c>
    </row>
    <row r="189" spans="1:8" x14ac:dyDescent="0.25">
      <c r="A189" s="18">
        <v>39752</v>
      </c>
      <c r="B189" s="119">
        <v>1183546</v>
      </c>
      <c r="C189" s="119">
        <v>205319</v>
      </c>
      <c r="D189" s="119">
        <v>234994</v>
      </c>
      <c r="E189" s="115">
        <f t="shared" si="2"/>
        <v>29675</v>
      </c>
      <c r="G189" s="119">
        <v>942898</v>
      </c>
      <c r="H189" s="120">
        <v>456193</v>
      </c>
    </row>
    <row r="190" spans="1:8" x14ac:dyDescent="0.25">
      <c r="A190" s="18">
        <v>39782</v>
      </c>
      <c r="B190" s="119">
        <v>1184813</v>
      </c>
      <c r="C190" s="119">
        <v>204645</v>
      </c>
      <c r="D190" s="119">
        <v>234734</v>
      </c>
      <c r="E190" s="115">
        <f t="shared" si="2"/>
        <v>30089</v>
      </c>
      <c r="G190" s="119">
        <v>935487</v>
      </c>
      <c r="H190" s="120">
        <v>458501</v>
      </c>
    </row>
    <row r="191" spans="1:8" x14ac:dyDescent="0.25">
      <c r="A191" s="18">
        <v>39813</v>
      </c>
      <c r="B191" s="119">
        <v>1184837</v>
      </c>
      <c r="C191" s="119">
        <v>203543</v>
      </c>
      <c r="D191" s="119">
        <v>234151</v>
      </c>
      <c r="E191" s="115">
        <f t="shared" si="2"/>
        <v>30608</v>
      </c>
      <c r="G191" s="119">
        <v>934596</v>
      </c>
      <c r="H191" s="120">
        <v>490414</v>
      </c>
    </row>
    <row r="192" spans="1:8" x14ac:dyDescent="0.25">
      <c r="A192" s="18">
        <v>39844</v>
      </c>
      <c r="B192" s="119">
        <v>1184906</v>
      </c>
      <c r="C192" s="119">
        <v>188685</v>
      </c>
      <c r="D192" s="119">
        <v>219569</v>
      </c>
      <c r="E192" s="115">
        <f t="shared" si="2"/>
        <v>30884</v>
      </c>
      <c r="G192" s="119">
        <v>903178</v>
      </c>
      <c r="H192" s="120">
        <v>475112</v>
      </c>
    </row>
    <row r="193" spans="1:8" x14ac:dyDescent="0.25">
      <c r="A193" s="18">
        <v>39872</v>
      </c>
      <c r="B193" s="119">
        <v>1185740</v>
      </c>
      <c r="C193" s="119">
        <v>188505</v>
      </c>
      <c r="D193" s="119">
        <v>219933</v>
      </c>
      <c r="E193" s="115">
        <f t="shared" si="2"/>
        <v>31428</v>
      </c>
      <c r="G193" s="119">
        <v>901356</v>
      </c>
      <c r="H193" s="120">
        <v>473983</v>
      </c>
    </row>
    <row r="194" spans="1:8" x14ac:dyDescent="0.25">
      <c r="A194" s="18">
        <v>39903</v>
      </c>
      <c r="B194" s="119">
        <v>1186056</v>
      </c>
      <c r="C194" s="119">
        <v>187015</v>
      </c>
      <c r="D194" s="119">
        <v>218869</v>
      </c>
      <c r="E194" s="115">
        <f t="shared" si="2"/>
        <v>31854</v>
      </c>
      <c r="G194" s="119">
        <v>899956</v>
      </c>
      <c r="H194" s="120">
        <v>471041</v>
      </c>
    </row>
    <row r="195" spans="1:8" x14ac:dyDescent="0.25">
      <c r="A195" s="18">
        <v>39933</v>
      </c>
      <c r="B195" s="119">
        <v>1185781</v>
      </c>
      <c r="C195" s="119">
        <v>186663</v>
      </c>
      <c r="D195" s="119">
        <v>218904</v>
      </c>
      <c r="E195" s="115">
        <f t="shared" si="2"/>
        <v>32241</v>
      </c>
      <c r="G195" s="119">
        <v>900111</v>
      </c>
      <c r="H195" s="120">
        <v>382069</v>
      </c>
    </row>
    <row r="196" spans="1:8" x14ac:dyDescent="0.25">
      <c r="A196" s="18">
        <v>39964</v>
      </c>
      <c r="B196" s="119">
        <v>1185793</v>
      </c>
      <c r="C196" s="119">
        <v>187005</v>
      </c>
      <c r="D196" s="119">
        <v>219569</v>
      </c>
      <c r="E196" s="115">
        <f t="shared" ref="E196:E259" si="3">+D196-C196</f>
        <v>32564</v>
      </c>
      <c r="G196" s="119">
        <v>988640</v>
      </c>
      <c r="H196" s="120">
        <v>379383</v>
      </c>
    </row>
    <row r="197" spans="1:8" x14ac:dyDescent="0.25">
      <c r="A197" s="18">
        <v>39994</v>
      </c>
      <c r="B197" s="119">
        <v>1186242</v>
      </c>
      <c r="C197" s="119">
        <v>185845</v>
      </c>
      <c r="D197" s="119">
        <v>218822</v>
      </c>
      <c r="E197" s="115">
        <f t="shared" si="3"/>
        <v>32977</v>
      </c>
      <c r="G197" s="119">
        <v>990169</v>
      </c>
      <c r="H197" s="120">
        <v>376193</v>
      </c>
    </row>
    <row r="198" spans="1:8" x14ac:dyDescent="0.25">
      <c r="A198" s="18">
        <v>40025</v>
      </c>
      <c r="B198" s="119">
        <v>1186336</v>
      </c>
      <c r="C198" s="119">
        <v>184998</v>
      </c>
      <c r="D198" s="119">
        <v>218365</v>
      </c>
      <c r="E198" s="115">
        <f t="shared" si="3"/>
        <v>33367</v>
      </c>
      <c r="G198" s="119">
        <v>993565</v>
      </c>
      <c r="H198" s="120">
        <v>373480</v>
      </c>
    </row>
    <row r="199" spans="1:8" x14ac:dyDescent="0.25">
      <c r="A199" s="18">
        <v>40056</v>
      </c>
      <c r="B199" s="119">
        <v>1187033</v>
      </c>
      <c r="C199" s="119">
        <v>183063</v>
      </c>
      <c r="D199" s="119">
        <v>216887</v>
      </c>
      <c r="E199" s="115">
        <f t="shared" si="3"/>
        <v>33824</v>
      </c>
      <c r="G199" s="119">
        <v>993299</v>
      </c>
      <c r="H199" s="120">
        <v>370669</v>
      </c>
    </row>
    <row r="200" spans="1:8" x14ac:dyDescent="0.25">
      <c r="A200" s="18">
        <v>40086</v>
      </c>
      <c r="B200" s="119">
        <v>1188224</v>
      </c>
      <c r="C200" s="119">
        <v>182659</v>
      </c>
      <c r="D200" s="119">
        <v>216793</v>
      </c>
      <c r="E200" s="115">
        <f t="shared" si="3"/>
        <v>34134</v>
      </c>
      <c r="G200" s="119">
        <v>996703</v>
      </c>
      <c r="H200" s="120">
        <v>374745</v>
      </c>
    </row>
    <row r="201" spans="1:8" x14ac:dyDescent="0.25">
      <c r="A201" s="18">
        <v>40117</v>
      </c>
      <c r="B201" s="119">
        <v>1188706</v>
      </c>
      <c r="C201" s="119">
        <v>181523</v>
      </c>
      <c r="D201" s="119">
        <v>215909</v>
      </c>
      <c r="E201" s="115">
        <f t="shared" si="3"/>
        <v>34386</v>
      </c>
      <c r="G201" s="119">
        <v>996257</v>
      </c>
      <c r="H201" s="120">
        <v>371731</v>
      </c>
    </row>
    <row r="202" spans="1:8" x14ac:dyDescent="0.25">
      <c r="A202" s="18">
        <v>40147</v>
      </c>
      <c r="B202" s="119">
        <v>1190094</v>
      </c>
      <c r="C202" s="119">
        <v>180580</v>
      </c>
      <c r="D202" s="119">
        <v>215349</v>
      </c>
      <c r="E202" s="115">
        <f t="shared" si="3"/>
        <v>34769</v>
      </c>
      <c r="G202" s="119">
        <v>1002201</v>
      </c>
      <c r="H202" s="120">
        <v>365739</v>
      </c>
    </row>
    <row r="203" spans="1:8" x14ac:dyDescent="0.25">
      <c r="A203" s="18">
        <v>40178</v>
      </c>
      <c r="B203" s="119">
        <v>1191101</v>
      </c>
      <c r="C203" s="119">
        <v>179555</v>
      </c>
      <c r="D203" s="119">
        <v>214836</v>
      </c>
      <c r="E203" s="115">
        <f t="shared" si="3"/>
        <v>35281</v>
      </c>
      <c r="G203" s="119">
        <v>1009514</v>
      </c>
      <c r="H203" s="120">
        <v>361759</v>
      </c>
    </row>
    <row r="204" spans="1:8" x14ac:dyDescent="0.25">
      <c r="A204" s="18">
        <v>40209</v>
      </c>
      <c r="B204" s="119">
        <v>1194316</v>
      </c>
      <c r="C204" s="119">
        <v>188914</v>
      </c>
      <c r="D204" s="119">
        <v>224673</v>
      </c>
      <c r="E204" s="115">
        <f t="shared" si="3"/>
        <v>35759</v>
      </c>
      <c r="G204" s="119">
        <v>1015031</v>
      </c>
      <c r="H204" s="120">
        <v>219674</v>
      </c>
    </row>
    <row r="205" spans="1:8" x14ac:dyDescent="0.25">
      <c r="A205" s="18">
        <v>40237</v>
      </c>
      <c r="B205" s="119">
        <v>1195097</v>
      </c>
      <c r="C205" s="119">
        <v>186334</v>
      </c>
      <c r="D205" s="119">
        <v>222640</v>
      </c>
      <c r="E205" s="115">
        <f t="shared" si="3"/>
        <v>36306</v>
      </c>
      <c r="G205" s="119">
        <v>1162905</v>
      </c>
      <c r="H205" s="120">
        <v>216564</v>
      </c>
    </row>
    <row r="206" spans="1:8" x14ac:dyDescent="0.25">
      <c r="A206" s="18">
        <v>40268</v>
      </c>
      <c r="B206" s="119">
        <v>1194729</v>
      </c>
      <c r="C206" s="119">
        <v>183857</v>
      </c>
      <c r="D206" s="119">
        <v>220592</v>
      </c>
      <c r="E206" s="115">
        <f t="shared" si="3"/>
        <v>36735</v>
      </c>
      <c r="G206" s="119">
        <v>1164497</v>
      </c>
      <c r="H206" s="120">
        <v>214734</v>
      </c>
    </row>
    <row r="207" spans="1:8" x14ac:dyDescent="0.25">
      <c r="A207" s="18">
        <v>40298</v>
      </c>
      <c r="B207" s="119">
        <v>1194635</v>
      </c>
      <c r="C207" s="119">
        <v>182324</v>
      </c>
      <c r="D207" s="119">
        <v>219521</v>
      </c>
      <c r="E207" s="115">
        <f t="shared" si="3"/>
        <v>37197</v>
      </c>
      <c r="G207" s="119">
        <v>1163644</v>
      </c>
      <c r="H207" s="120">
        <v>213956</v>
      </c>
    </row>
    <row r="208" spans="1:8" x14ac:dyDescent="0.25">
      <c r="A208" s="18">
        <v>40329</v>
      </c>
      <c r="B208" s="119">
        <v>1195362</v>
      </c>
      <c r="C208" s="119">
        <v>180331</v>
      </c>
      <c r="D208" s="119">
        <v>217918</v>
      </c>
      <c r="E208" s="115">
        <f t="shared" si="3"/>
        <v>37587</v>
      </c>
      <c r="G208" s="119">
        <v>1163227</v>
      </c>
      <c r="H208" s="120">
        <v>212787</v>
      </c>
    </row>
    <row r="209" spans="1:8" x14ac:dyDescent="0.25">
      <c r="A209" s="18">
        <v>40359</v>
      </c>
      <c r="B209" s="119">
        <v>1195113</v>
      </c>
      <c r="C209" s="119">
        <v>178833</v>
      </c>
      <c r="D209" s="119">
        <v>216808</v>
      </c>
      <c r="E209" s="115">
        <f t="shared" si="3"/>
        <v>37975</v>
      </c>
      <c r="G209" s="119">
        <v>1162798</v>
      </c>
      <c r="H209" s="120">
        <v>212291</v>
      </c>
    </row>
    <row r="210" spans="1:8" x14ac:dyDescent="0.25">
      <c r="A210" s="18">
        <v>40390</v>
      </c>
      <c r="B210" s="119">
        <v>1195190</v>
      </c>
      <c r="C210" s="119">
        <v>178039</v>
      </c>
      <c r="D210" s="119">
        <v>216421</v>
      </c>
      <c r="E210" s="115">
        <f t="shared" si="3"/>
        <v>38382</v>
      </c>
      <c r="G210" s="119">
        <v>1161866</v>
      </c>
      <c r="H210" s="120">
        <v>211635</v>
      </c>
    </row>
    <row r="211" spans="1:8" x14ac:dyDescent="0.25">
      <c r="A211" s="18">
        <v>40421</v>
      </c>
      <c r="B211" s="119">
        <v>1196324</v>
      </c>
      <c r="C211" s="119">
        <v>176915</v>
      </c>
      <c r="D211" s="119">
        <v>215708</v>
      </c>
      <c r="E211" s="115">
        <f t="shared" si="3"/>
        <v>38793</v>
      </c>
      <c r="G211" s="119">
        <v>1162589</v>
      </c>
      <c r="H211" s="120">
        <v>238723</v>
      </c>
    </row>
    <row r="212" spans="1:8" x14ac:dyDescent="0.25">
      <c r="A212" s="18">
        <v>40451</v>
      </c>
      <c r="B212" s="119">
        <v>1196594</v>
      </c>
      <c r="C212" s="119">
        <v>175824</v>
      </c>
      <c r="D212" s="119">
        <v>214947</v>
      </c>
      <c r="E212" s="115">
        <f t="shared" si="3"/>
        <v>39123</v>
      </c>
      <c r="G212" s="119">
        <v>1135111</v>
      </c>
      <c r="H212" s="120">
        <v>237346</v>
      </c>
    </row>
    <row r="213" spans="1:8" x14ac:dyDescent="0.25">
      <c r="A213" s="18">
        <v>40482</v>
      </c>
      <c r="B213" s="119">
        <v>1197410</v>
      </c>
      <c r="C213" s="119">
        <v>175178</v>
      </c>
      <c r="D213" s="119">
        <v>214396</v>
      </c>
      <c r="E213" s="115">
        <f t="shared" si="3"/>
        <v>39218</v>
      </c>
      <c r="G213" s="119">
        <v>1135308</v>
      </c>
      <c r="H213" s="120">
        <v>236409</v>
      </c>
    </row>
    <row r="214" spans="1:8" x14ac:dyDescent="0.25">
      <c r="A214" s="18">
        <v>40512</v>
      </c>
      <c r="B214" s="119">
        <v>1198004</v>
      </c>
      <c r="C214" s="119">
        <v>173429</v>
      </c>
      <c r="D214" s="119">
        <v>213013</v>
      </c>
      <c r="E214" s="115">
        <f t="shared" si="3"/>
        <v>39584</v>
      </c>
      <c r="G214" s="119">
        <v>1135674</v>
      </c>
      <c r="H214" s="120">
        <v>235560</v>
      </c>
    </row>
    <row r="215" spans="1:8" x14ac:dyDescent="0.25">
      <c r="A215" s="18">
        <v>40543</v>
      </c>
      <c r="B215" s="119">
        <v>1197615</v>
      </c>
      <c r="C215" s="119">
        <v>172606</v>
      </c>
      <c r="D215" s="119">
        <v>212800</v>
      </c>
      <c r="E215" s="115">
        <f t="shared" si="3"/>
        <v>40194</v>
      </c>
      <c r="G215" s="119">
        <v>1135136</v>
      </c>
      <c r="H215" s="120">
        <v>237846</v>
      </c>
    </row>
    <row r="216" spans="1:8" x14ac:dyDescent="0.25">
      <c r="A216" s="18">
        <v>40574</v>
      </c>
      <c r="B216" s="119">
        <v>1198916</v>
      </c>
      <c r="C216" s="119">
        <v>171163</v>
      </c>
      <c r="D216" s="119">
        <v>211752</v>
      </c>
      <c r="E216" s="115">
        <f t="shared" si="3"/>
        <v>40589</v>
      </c>
      <c r="G216" s="119">
        <v>1132098</v>
      </c>
      <c r="H216" s="120">
        <v>237275</v>
      </c>
    </row>
    <row r="217" spans="1:8" x14ac:dyDescent="0.25">
      <c r="A217" s="18">
        <v>40602</v>
      </c>
      <c r="B217" s="119">
        <v>1198937</v>
      </c>
      <c r="C217" s="119">
        <v>170217</v>
      </c>
      <c r="D217" s="119">
        <v>211392</v>
      </c>
      <c r="E217" s="115">
        <f t="shared" si="3"/>
        <v>41175</v>
      </c>
      <c r="G217" s="119">
        <v>1132343</v>
      </c>
      <c r="H217" s="120">
        <v>236590</v>
      </c>
    </row>
    <row r="218" spans="1:8" x14ac:dyDescent="0.25">
      <c r="A218" s="18">
        <v>40633</v>
      </c>
      <c r="B218" s="119">
        <v>1197880</v>
      </c>
      <c r="C218" s="119">
        <v>168896</v>
      </c>
      <c r="D218" s="119">
        <v>210597</v>
      </c>
      <c r="E218" s="115">
        <f t="shared" si="3"/>
        <v>41701</v>
      </c>
      <c r="G218" s="119">
        <v>1132404</v>
      </c>
      <c r="H218" s="120">
        <v>235503</v>
      </c>
    </row>
    <row r="219" spans="1:8" x14ac:dyDescent="0.25">
      <c r="A219" s="18">
        <v>40663</v>
      </c>
      <c r="B219" s="119">
        <v>1197930</v>
      </c>
      <c r="C219" s="119">
        <v>168186</v>
      </c>
      <c r="D219" s="119">
        <v>210332</v>
      </c>
      <c r="E219" s="115">
        <f t="shared" si="3"/>
        <v>42146</v>
      </c>
      <c r="G219" s="119">
        <v>1131488</v>
      </c>
      <c r="H219" s="120">
        <v>235090</v>
      </c>
    </row>
    <row r="220" spans="1:8" x14ac:dyDescent="0.25">
      <c r="A220" s="18">
        <v>40694</v>
      </c>
      <c r="B220" s="119">
        <v>1199097</v>
      </c>
      <c r="C220" s="119">
        <v>166753</v>
      </c>
      <c r="D220" s="119">
        <v>209346</v>
      </c>
      <c r="E220" s="115">
        <f t="shared" si="3"/>
        <v>42593</v>
      </c>
      <c r="G220" s="119">
        <v>1131229</v>
      </c>
      <c r="H220" s="120">
        <v>234315</v>
      </c>
    </row>
    <row r="221" spans="1:8" x14ac:dyDescent="0.25">
      <c r="A221" s="18">
        <v>40724</v>
      </c>
      <c r="B221" s="119">
        <v>1198701</v>
      </c>
      <c r="C221" s="119">
        <v>166183</v>
      </c>
      <c r="D221" s="119">
        <v>209294</v>
      </c>
      <c r="E221" s="115">
        <f t="shared" si="3"/>
        <v>43111</v>
      </c>
      <c r="G221" s="119">
        <v>1131679</v>
      </c>
      <c r="H221" s="120">
        <v>233370</v>
      </c>
    </row>
    <row r="222" spans="1:8" x14ac:dyDescent="0.25">
      <c r="A222" s="18">
        <v>40755</v>
      </c>
      <c r="B222" s="119">
        <v>1199293</v>
      </c>
      <c r="C222" s="119">
        <v>165328</v>
      </c>
      <c r="D222" s="119">
        <v>208996</v>
      </c>
      <c r="E222" s="115">
        <f t="shared" si="3"/>
        <v>43668</v>
      </c>
      <c r="G222" s="119">
        <v>1131862</v>
      </c>
      <c r="H222" s="120">
        <v>233040</v>
      </c>
    </row>
    <row r="223" spans="1:8" x14ac:dyDescent="0.25">
      <c r="A223" s="18">
        <v>40786</v>
      </c>
      <c r="B223" s="119">
        <v>1200088</v>
      </c>
      <c r="C223" s="119">
        <v>164727</v>
      </c>
      <c r="D223" s="119">
        <v>208941</v>
      </c>
      <c r="E223" s="115">
        <f t="shared" si="3"/>
        <v>44214</v>
      </c>
      <c r="G223" s="119">
        <v>1132091</v>
      </c>
      <c r="H223" s="120">
        <v>232149</v>
      </c>
    </row>
    <row r="224" spans="1:8" x14ac:dyDescent="0.25">
      <c r="A224" s="18">
        <v>40816</v>
      </c>
      <c r="B224" s="119">
        <v>1199980</v>
      </c>
      <c r="C224" s="119">
        <v>163532</v>
      </c>
      <c r="D224" s="119">
        <v>208308</v>
      </c>
      <c r="E224" s="115">
        <f t="shared" si="3"/>
        <v>44776</v>
      </c>
      <c r="G224" s="119">
        <v>1132936</v>
      </c>
      <c r="H224" s="120">
        <v>230702</v>
      </c>
    </row>
    <row r="225" spans="1:8" x14ac:dyDescent="0.25">
      <c r="A225" s="18">
        <v>40847</v>
      </c>
      <c r="B225" s="119">
        <v>1200943</v>
      </c>
      <c r="C225" s="119">
        <v>162519</v>
      </c>
      <c r="D225" s="119">
        <v>207179</v>
      </c>
      <c r="E225" s="115">
        <f t="shared" si="3"/>
        <v>44660</v>
      </c>
      <c r="G225" s="119">
        <v>1132797</v>
      </c>
      <c r="H225" s="120">
        <v>229962</v>
      </c>
    </row>
    <row r="226" spans="1:8" x14ac:dyDescent="0.25">
      <c r="A226" s="18">
        <v>40877</v>
      </c>
      <c r="B226" s="119">
        <v>1201357</v>
      </c>
      <c r="C226" s="119">
        <v>161806</v>
      </c>
      <c r="D226" s="119">
        <v>206987</v>
      </c>
      <c r="E226" s="115">
        <f t="shared" si="3"/>
        <v>45181</v>
      </c>
      <c r="G226" s="119">
        <v>1133266</v>
      </c>
      <c r="H226" s="120">
        <v>229166</v>
      </c>
    </row>
    <row r="227" spans="1:8" x14ac:dyDescent="0.25">
      <c r="A227" s="18">
        <v>40908</v>
      </c>
      <c r="B227" s="119">
        <v>1201400</v>
      </c>
      <c r="C227" s="119">
        <v>160557</v>
      </c>
      <c r="D227" s="119">
        <v>206337</v>
      </c>
      <c r="E227" s="115">
        <f t="shared" si="3"/>
        <v>45780</v>
      </c>
      <c r="G227" s="119">
        <v>1133378</v>
      </c>
      <c r="H227" s="120">
        <v>230066</v>
      </c>
    </row>
    <row r="228" spans="1:8" x14ac:dyDescent="0.25">
      <c r="A228" s="18">
        <v>40939</v>
      </c>
      <c r="B228" s="119">
        <v>1204751</v>
      </c>
      <c r="C228" s="119">
        <v>160491</v>
      </c>
      <c r="D228" s="119">
        <v>206751</v>
      </c>
      <c r="E228" s="115">
        <f t="shared" si="3"/>
        <v>46260</v>
      </c>
      <c r="G228" s="119">
        <v>1131882</v>
      </c>
      <c r="H228" s="120">
        <v>232491</v>
      </c>
    </row>
    <row r="229" spans="1:8" x14ac:dyDescent="0.25">
      <c r="A229" s="18">
        <v>40968</v>
      </c>
      <c r="B229" s="119">
        <v>1205638</v>
      </c>
      <c r="C229" s="119">
        <v>159553</v>
      </c>
      <c r="D229" s="119">
        <v>206537</v>
      </c>
      <c r="E229" s="115">
        <f t="shared" si="3"/>
        <v>46984</v>
      </c>
      <c r="G229" s="119">
        <v>1132464</v>
      </c>
      <c r="H229" s="120">
        <v>232076</v>
      </c>
    </row>
    <row r="230" spans="1:8" x14ac:dyDescent="0.25">
      <c r="A230" s="18">
        <v>40999</v>
      </c>
      <c r="B230" s="119">
        <v>1206859</v>
      </c>
      <c r="C230" s="119">
        <v>159607</v>
      </c>
      <c r="D230" s="119">
        <v>207171</v>
      </c>
      <c r="E230" s="115">
        <f t="shared" si="3"/>
        <v>47564</v>
      </c>
      <c r="G230" s="119">
        <v>1132984</v>
      </c>
      <c r="H230" s="120">
        <v>232107</v>
      </c>
    </row>
    <row r="231" spans="1:8" x14ac:dyDescent="0.25">
      <c r="A231" s="18">
        <v>41029</v>
      </c>
      <c r="B231" s="119">
        <v>1208772</v>
      </c>
      <c r="C231" s="119">
        <v>158268</v>
      </c>
      <c r="D231" s="119">
        <v>206443</v>
      </c>
      <c r="E231" s="115">
        <f t="shared" si="3"/>
        <v>48175</v>
      </c>
      <c r="G231" s="119">
        <v>1134445</v>
      </c>
      <c r="H231" s="120">
        <v>232022</v>
      </c>
    </row>
    <row r="232" spans="1:8" x14ac:dyDescent="0.25">
      <c r="A232" s="18">
        <v>41060</v>
      </c>
      <c r="B232" s="119">
        <v>1209338</v>
      </c>
      <c r="C232" s="119">
        <v>158030</v>
      </c>
      <c r="D232" s="119">
        <v>206551</v>
      </c>
      <c r="E232" s="115">
        <f t="shared" si="3"/>
        <v>48521</v>
      </c>
      <c r="G232" s="119">
        <v>1135052</v>
      </c>
      <c r="H232" s="120">
        <v>232097</v>
      </c>
    </row>
    <row r="233" spans="1:8" x14ac:dyDescent="0.25">
      <c r="A233" s="18">
        <v>41090</v>
      </c>
      <c r="B233" s="119">
        <v>1220413</v>
      </c>
      <c r="C233" s="119">
        <v>158203</v>
      </c>
      <c r="D233" s="119">
        <v>207117</v>
      </c>
      <c r="E233" s="115">
        <f t="shared" si="3"/>
        <v>48914</v>
      </c>
      <c r="G233" s="119">
        <v>1135277</v>
      </c>
      <c r="H233" s="120">
        <v>235691</v>
      </c>
    </row>
    <row r="234" spans="1:8" x14ac:dyDescent="0.25">
      <c r="A234" s="18">
        <v>41121</v>
      </c>
      <c r="B234" s="119">
        <v>1221631</v>
      </c>
      <c r="C234" s="119">
        <v>157414</v>
      </c>
      <c r="D234" s="119">
        <v>206897</v>
      </c>
      <c r="E234" s="115">
        <f t="shared" si="3"/>
        <v>49483</v>
      </c>
      <c r="G234" s="119">
        <v>1143156</v>
      </c>
      <c r="H234" s="120">
        <v>234742</v>
      </c>
    </row>
    <row r="235" spans="1:8" x14ac:dyDescent="0.25">
      <c r="A235" s="18">
        <v>41152</v>
      </c>
      <c r="B235" s="119">
        <v>1221925</v>
      </c>
      <c r="C235" s="119">
        <v>156812</v>
      </c>
      <c r="D235" s="119">
        <v>206917</v>
      </c>
      <c r="E235" s="115">
        <f t="shared" si="3"/>
        <v>50105</v>
      </c>
      <c r="G235" s="119">
        <v>1144704</v>
      </c>
      <c r="H235" s="120">
        <v>235007</v>
      </c>
    </row>
    <row r="236" spans="1:8" x14ac:dyDescent="0.25">
      <c r="A236" s="18">
        <v>41182</v>
      </c>
      <c r="B236" s="119">
        <v>1222635</v>
      </c>
      <c r="C236" s="119">
        <v>157337</v>
      </c>
      <c r="D236" s="119">
        <v>208034</v>
      </c>
      <c r="E236" s="115">
        <f t="shared" si="3"/>
        <v>50697</v>
      </c>
      <c r="G236" s="119">
        <v>1143945</v>
      </c>
      <c r="H236" s="120">
        <v>234934</v>
      </c>
    </row>
    <row r="237" spans="1:8" x14ac:dyDescent="0.25">
      <c r="A237" s="18">
        <v>41213</v>
      </c>
      <c r="B237" s="119">
        <v>1223296</v>
      </c>
      <c r="C237" s="119">
        <v>156451</v>
      </c>
      <c r="D237" s="119">
        <v>207914</v>
      </c>
      <c r="E237" s="115">
        <f t="shared" si="3"/>
        <v>51463</v>
      </c>
      <c r="G237" s="119">
        <v>1144855</v>
      </c>
      <c r="H237" s="120">
        <v>234963</v>
      </c>
    </row>
    <row r="238" spans="1:8" x14ac:dyDescent="0.25">
      <c r="A238" s="18">
        <v>41243</v>
      </c>
      <c r="B238" s="119">
        <v>1223617</v>
      </c>
      <c r="C238" s="119">
        <v>155754</v>
      </c>
      <c r="D238" s="119">
        <v>207943</v>
      </c>
      <c r="E238" s="115">
        <f t="shared" si="3"/>
        <v>52189</v>
      </c>
      <c r="G238" s="119">
        <v>1144666</v>
      </c>
      <c r="H238" s="120">
        <v>234528</v>
      </c>
    </row>
    <row r="239" spans="1:8" x14ac:dyDescent="0.25">
      <c r="A239" s="18">
        <v>41274</v>
      </c>
      <c r="B239" s="119">
        <v>1224320</v>
      </c>
      <c r="C239" s="119">
        <v>157011</v>
      </c>
      <c r="D239" s="119">
        <v>209825</v>
      </c>
      <c r="E239" s="115">
        <f t="shared" si="3"/>
        <v>52814</v>
      </c>
      <c r="G239" s="119">
        <v>1144532</v>
      </c>
      <c r="H239" s="120">
        <v>234625</v>
      </c>
    </row>
    <row r="240" spans="1:8" x14ac:dyDescent="0.25">
      <c r="A240" s="18">
        <v>41305</v>
      </c>
      <c r="B240" s="119">
        <v>1224723</v>
      </c>
      <c r="C240" s="119">
        <v>156646</v>
      </c>
      <c r="D240" s="119">
        <v>210141</v>
      </c>
      <c r="E240" s="115">
        <f t="shared" si="3"/>
        <v>53495</v>
      </c>
      <c r="G240" s="119">
        <v>1146700</v>
      </c>
      <c r="H240" s="120">
        <v>240536</v>
      </c>
    </row>
    <row r="241" spans="1:8" x14ac:dyDescent="0.25">
      <c r="A241" s="18">
        <v>41333</v>
      </c>
      <c r="B241" s="119">
        <v>1225374</v>
      </c>
      <c r="C241" s="119">
        <v>156374</v>
      </c>
      <c r="D241" s="119">
        <v>210256</v>
      </c>
      <c r="E241" s="115">
        <f t="shared" si="3"/>
        <v>53882</v>
      </c>
      <c r="G241" s="119">
        <v>1140764</v>
      </c>
      <c r="H241" s="120">
        <v>240267</v>
      </c>
    </row>
    <row r="242" spans="1:8" x14ac:dyDescent="0.25">
      <c r="A242" s="18">
        <v>41364</v>
      </c>
      <c r="B242" s="119">
        <v>1225485</v>
      </c>
      <c r="C242" s="119">
        <v>156176</v>
      </c>
      <c r="D242" s="119">
        <v>210688</v>
      </c>
      <c r="E242" s="115">
        <f t="shared" si="3"/>
        <v>54512</v>
      </c>
      <c r="G242" s="119">
        <v>1141581</v>
      </c>
      <c r="H242" s="120">
        <v>240361</v>
      </c>
    </row>
    <row r="243" spans="1:8" x14ac:dyDescent="0.25">
      <c r="A243" s="18">
        <v>41394</v>
      </c>
      <c r="B243" s="119">
        <v>1226209</v>
      </c>
      <c r="C243" s="119">
        <v>156047</v>
      </c>
      <c r="D243" s="119">
        <v>211130</v>
      </c>
      <c r="E243" s="115">
        <f t="shared" si="3"/>
        <v>55083</v>
      </c>
      <c r="G243" s="119">
        <v>1141103</v>
      </c>
      <c r="H243" s="120">
        <v>240193</v>
      </c>
    </row>
    <row r="244" spans="1:8" x14ac:dyDescent="0.25">
      <c r="A244" s="18">
        <v>41425</v>
      </c>
      <c r="B244" s="119">
        <v>1226912</v>
      </c>
      <c r="C244" s="119">
        <v>156357</v>
      </c>
      <c r="D244" s="119">
        <v>212181</v>
      </c>
      <c r="E244" s="115">
        <f t="shared" si="3"/>
        <v>55824</v>
      </c>
      <c r="G244" s="119">
        <v>1142050</v>
      </c>
      <c r="H244" s="120">
        <v>240575</v>
      </c>
    </row>
    <row r="245" spans="1:8" x14ac:dyDescent="0.25">
      <c r="A245" s="18">
        <v>41455</v>
      </c>
      <c r="B245" s="119">
        <v>1227649</v>
      </c>
      <c r="C245" s="119">
        <v>156543</v>
      </c>
      <c r="D245" s="119">
        <v>212991</v>
      </c>
      <c r="E245" s="115">
        <f t="shared" si="3"/>
        <v>56448</v>
      </c>
      <c r="G245" s="119">
        <v>1142749</v>
      </c>
      <c r="H245" s="120">
        <v>240239</v>
      </c>
    </row>
    <row r="246" spans="1:8" x14ac:dyDescent="0.25">
      <c r="A246" s="18">
        <v>41486</v>
      </c>
      <c r="B246" s="119">
        <v>1228545</v>
      </c>
      <c r="C246" s="119">
        <v>157795</v>
      </c>
      <c r="D246" s="119">
        <v>214783</v>
      </c>
      <c r="E246" s="115">
        <f t="shared" si="3"/>
        <v>56988</v>
      </c>
      <c r="G246" s="119">
        <v>1143766</v>
      </c>
      <c r="H246" s="120">
        <v>239597</v>
      </c>
    </row>
    <row r="247" spans="1:8" x14ac:dyDescent="0.25">
      <c r="A247" s="18">
        <v>41517</v>
      </c>
      <c r="B247" s="119">
        <v>1229197</v>
      </c>
      <c r="C247" s="119">
        <v>158231</v>
      </c>
      <c r="D247" s="119">
        <v>215860</v>
      </c>
      <c r="E247" s="115">
        <f t="shared" si="3"/>
        <v>57629</v>
      </c>
      <c r="G247" s="119">
        <v>1146822</v>
      </c>
      <c r="H247" s="120">
        <v>239739</v>
      </c>
    </row>
    <row r="248" spans="1:8" x14ac:dyDescent="0.25">
      <c r="A248" s="18">
        <v>41547</v>
      </c>
      <c r="B248" s="119">
        <v>1230370</v>
      </c>
      <c r="C248" s="119">
        <v>158568</v>
      </c>
      <c r="D248" s="119">
        <v>216833</v>
      </c>
      <c r="E248" s="115">
        <f t="shared" si="3"/>
        <v>58265</v>
      </c>
      <c r="G248" s="119">
        <v>1147884</v>
      </c>
      <c r="H248" s="120">
        <v>239752</v>
      </c>
    </row>
    <row r="249" spans="1:8" x14ac:dyDescent="0.25">
      <c r="A249" s="18">
        <v>41578</v>
      </c>
      <c r="B249" s="119">
        <v>1232258</v>
      </c>
      <c r="C249" s="119">
        <v>158436</v>
      </c>
      <c r="D249" s="119">
        <v>217589</v>
      </c>
      <c r="E249" s="115">
        <f t="shared" si="3"/>
        <v>59153</v>
      </c>
      <c r="G249" s="119">
        <v>1149225</v>
      </c>
      <c r="H249" s="120">
        <v>239824</v>
      </c>
    </row>
    <row r="250" spans="1:8" x14ac:dyDescent="0.25">
      <c r="A250" s="18">
        <v>41608</v>
      </c>
      <c r="B250" s="119">
        <v>1234220</v>
      </c>
      <c r="C250" s="119">
        <v>158434</v>
      </c>
      <c r="D250" s="119">
        <v>218490</v>
      </c>
      <c r="E250" s="115">
        <f t="shared" si="3"/>
        <v>60056</v>
      </c>
      <c r="G250" s="119">
        <v>1150965</v>
      </c>
      <c r="H250" s="120">
        <v>238078</v>
      </c>
    </row>
    <row r="251" spans="1:8" x14ac:dyDescent="0.25">
      <c r="A251" s="18">
        <v>41639</v>
      </c>
      <c r="B251" s="119">
        <v>1235995</v>
      </c>
      <c r="C251" s="119">
        <v>158350</v>
      </c>
      <c r="D251" s="119">
        <v>218989</v>
      </c>
      <c r="E251" s="115">
        <f t="shared" si="3"/>
        <v>60639</v>
      </c>
      <c r="G251" s="119">
        <v>1154614</v>
      </c>
      <c r="H251" s="120">
        <v>238336</v>
      </c>
    </row>
    <row r="252" spans="1:8" x14ac:dyDescent="0.25">
      <c r="A252" s="18">
        <v>41670</v>
      </c>
      <c r="B252" s="119">
        <v>1237629</v>
      </c>
      <c r="C252" s="119">
        <v>159227</v>
      </c>
      <c r="D252" s="119">
        <v>220791</v>
      </c>
      <c r="E252" s="115">
        <f t="shared" si="3"/>
        <v>61564</v>
      </c>
      <c r="G252" s="119">
        <v>1156082</v>
      </c>
      <c r="H252" s="120">
        <v>238646</v>
      </c>
    </row>
    <row r="253" spans="1:8" x14ac:dyDescent="0.25">
      <c r="A253" s="18">
        <v>41698</v>
      </c>
      <c r="B253" s="119">
        <v>1239511</v>
      </c>
      <c r="C253" s="119">
        <v>159418</v>
      </c>
      <c r="D253" s="119">
        <v>221783</v>
      </c>
      <c r="E253" s="115">
        <f t="shared" si="3"/>
        <v>62365</v>
      </c>
      <c r="G253" s="119">
        <v>1158117</v>
      </c>
      <c r="H253" s="120">
        <v>238431</v>
      </c>
    </row>
    <row r="254" spans="1:8" x14ac:dyDescent="0.25">
      <c r="A254" s="18">
        <v>41729</v>
      </c>
      <c r="B254" s="119">
        <v>1241943</v>
      </c>
      <c r="C254" s="119">
        <v>160037</v>
      </c>
      <c r="D254" s="119">
        <v>223089</v>
      </c>
      <c r="E254" s="115">
        <f t="shared" si="3"/>
        <v>63052</v>
      </c>
      <c r="G254" s="119">
        <v>1160448</v>
      </c>
      <c r="H254" s="120">
        <v>238210</v>
      </c>
    </row>
    <row r="255" spans="1:8" x14ac:dyDescent="0.25">
      <c r="A255" s="18">
        <v>41759</v>
      </c>
      <c r="B255" s="119">
        <v>1244282</v>
      </c>
      <c r="C255" s="119">
        <v>160397</v>
      </c>
      <c r="D255" s="119">
        <v>224466</v>
      </c>
      <c r="E255" s="115">
        <f t="shared" si="3"/>
        <v>64069</v>
      </c>
      <c r="G255" s="119">
        <v>1163739</v>
      </c>
      <c r="H255" s="120">
        <v>237707</v>
      </c>
    </row>
    <row r="256" spans="1:8" x14ac:dyDescent="0.25">
      <c r="A256" s="18">
        <v>41790</v>
      </c>
      <c r="B256" s="119">
        <v>1245996</v>
      </c>
      <c r="C256" s="119">
        <v>160940</v>
      </c>
      <c r="D256" s="119">
        <v>226295</v>
      </c>
      <c r="E256" s="115">
        <f t="shared" si="3"/>
        <v>65355</v>
      </c>
      <c r="G256" s="119">
        <v>1166813</v>
      </c>
      <c r="H256" s="120">
        <v>237887</v>
      </c>
    </row>
    <row r="257" spans="1:8" x14ac:dyDescent="0.25">
      <c r="A257" s="18">
        <v>41820</v>
      </c>
      <c r="B257" s="119">
        <v>1248115</v>
      </c>
      <c r="C257" s="119">
        <v>161157</v>
      </c>
      <c r="D257" s="119">
        <v>227260</v>
      </c>
      <c r="E257" s="115">
        <f t="shared" si="3"/>
        <v>66103</v>
      </c>
      <c r="G257" s="119">
        <v>1169143</v>
      </c>
      <c r="H257" s="120">
        <v>237825</v>
      </c>
    </row>
    <row r="258" spans="1:8" x14ac:dyDescent="0.25">
      <c r="A258" s="18">
        <v>41851</v>
      </c>
      <c r="B258" s="119">
        <v>1250115</v>
      </c>
      <c r="C258" s="119">
        <v>162115</v>
      </c>
      <c r="D258" s="119">
        <v>229034</v>
      </c>
      <c r="E258" s="115">
        <f t="shared" si="3"/>
        <v>66919</v>
      </c>
      <c r="G258" s="119">
        <v>1171353</v>
      </c>
      <c r="H258" s="120">
        <v>238263</v>
      </c>
    </row>
    <row r="259" spans="1:8" x14ac:dyDescent="0.25">
      <c r="A259" s="18">
        <v>41882</v>
      </c>
      <c r="B259" s="119">
        <v>1251871</v>
      </c>
      <c r="C259" s="119">
        <v>162752</v>
      </c>
      <c r="D259" s="119">
        <v>230549</v>
      </c>
      <c r="E259" s="115">
        <f t="shared" si="3"/>
        <v>67797</v>
      </c>
      <c r="G259" s="119">
        <v>1174177</v>
      </c>
      <c r="H259" s="120">
        <v>238513</v>
      </c>
    </row>
    <row r="260" spans="1:8" x14ac:dyDescent="0.25">
      <c r="A260" s="18">
        <v>41912</v>
      </c>
      <c r="B260" s="119">
        <v>1252850</v>
      </c>
      <c r="C260" s="119">
        <v>165102</v>
      </c>
      <c r="D260" s="119">
        <v>233707</v>
      </c>
      <c r="E260" s="115">
        <f t="shared" ref="E260:E302" si="4">+D260-C260</f>
        <v>68605</v>
      </c>
      <c r="G260" s="119">
        <v>1176088</v>
      </c>
      <c r="H260" s="120">
        <v>237679</v>
      </c>
    </row>
    <row r="261" spans="1:8" x14ac:dyDescent="0.25">
      <c r="A261" s="18">
        <v>41943</v>
      </c>
      <c r="B261" s="119">
        <v>1251947</v>
      </c>
      <c r="C261" s="119">
        <v>167966</v>
      </c>
      <c r="D261" s="119">
        <v>237734</v>
      </c>
      <c r="E261" s="115">
        <f t="shared" si="4"/>
        <v>69768</v>
      </c>
      <c r="G261" s="119">
        <v>1180356</v>
      </c>
      <c r="H261" s="120">
        <v>235394</v>
      </c>
    </row>
    <row r="262" spans="1:8" x14ac:dyDescent="0.25">
      <c r="A262" s="18">
        <v>41973</v>
      </c>
      <c r="B262" s="119">
        <v>1253715</v>
      </c>
      <c r="C262" s="119">
        <v>168422</v>
      </c>
      <c r="D262" s="119">
        <v>239262</v>
      </c>
      <c r="E262" s="115">
        <f t="shared" si="4"/>
        <v>70840</v>
      </c>
      <c r="G262" s="119">
        <v>1184489</v>
      </c>
      <c r="H262" s="120">
        <v>234972</v>
      </c>
    </row>
    <row r="263" spans="1:8" x14ac:dyDescent="0.25">
      <c r="A263" s="18">
        <v>42004</v>
      </c>
      <c r="B263" s="119">
        <v>1255014</v>
      </c>
      <c r="C263" s="119">
        <v>168936</v>
      </c>
      <c r="D263" s="119">
        <v>240539</v>
      </c>
      <c r="E263" s="115">
        <f t="shared" si="4"/>
        <v>71603</v>
      </c>
      <c r="G263" s="119">
        <v>1187107</v>
      </c>
      <c r="H263" s="120">
        <v>234514</v>
      </c>
    </row>
    <row r="264" spans="1:8" x14ac:dyDescent="0.25">
      <c r="A264" s="18">
        <v>42035</v>
      </c>
      <c r="B264" s="119">
        <v>1257055</v>
      </c>
      <c r="C264" s="119">
        <v>171489</v>
      </c>
      <c r="D264" s="119">
        <v>244147</v>
      </c>
      <c r="E264" s="115">
        <f t="shared" si="4"/>
        <v>72658</v>
      </c>
      <c r="G264" s="119">
        <v>1189308</v>
      </c>
      <c r="H264" s="120">
        <v>238972</v>
      </c>
    </row>
    <row r="265" spans="1:8" x14ac:dyDescent="0.25">
      <c r="A265" s="18">
        <v>42063</v>
      </c>
      <c r="B265" s="119">
        <v>1259682</v>
      </c>
      <c r="C265" s="119">
        <v>171109</v>
      </c>
      <c r="D265" s="119">
        <v>244880</v>
      </c>
      <c r="E265" s="115">
        <f t="shared" si="4"/>
        <v>73771</v>
      </c>
      <c r="G265" s="119">
        <v>1189610</v>
      </c>
      <c r="H265" s="120">
        <v>238494</v>
      </c>
    </row>
    <row r="266" spans="1:8" x14ac:dyDescent="0.25">
      <c r="A266" s="18">
        <v>42094</v>
      </c>
      <c r="B266" s="119">
        <v>1261884</v>
      </c>
      <c r="C266" s="119">
        <v>172418</v>
      </c>
      <c r="D266" s="119">
        <v>247032</v>
      </c>
      <c r="E266" s="115">
        <f t="shared" si="4"/>
        <v>74614</v>
      </c>
      <c r="G266" s="119">
        <v>1192258</v>
      </c>
      <c r="H266" s="120">
        <v>239071</v>
      </c>
    </row>
    <row r="267" spans="1:8" x14ac:dyDescent="0.25">
      <c r="A267" s="18">
        <v>42124</v>
      </c>
      <c r="B267" s="119">
        <v>1264086</v>
      </c>
      <c r="C267" s="119">
        <v>173050</v>
      </c>
      <c r="D267" s="119">
        <v>248609</v>
      </c>
      <c r="E267" s="115">
        <f t="shared" si="4"/>
        <v>75559</v>
      </c>
      <c r="G267" s="119">
        <v>1195208</v>
      </c>
      <c r="H267" s="120">
        <v>239862</v>
      </c>
    </row>
    <row r="268" spans="1:8" x14ac:dyDescent="0.25">
      <c r="A268" s="18">
        <v>42155</v>
      </c>
      <c r="B268" s="119">
        <v>1265977</v>
      </c>
      <c r="C268" s="119">
        <v>173834</v>
      </c>
      <c r="D268" s="119">
        <v>250777</v>
      </c>
      <c r="E268" s="115">
        <f t="shared" si="4"/>
        <v>76943</v>
      </c>
      <c r="G268" s="119">
        <v>1197391</v>
      </c>
      <c r="H268" s="120">
        <v>239778</v>
      </c>
    </row>
    <row r="269" spans="1:8" x14ac:dyDescent="0.25">
      <c r="A269" s="18">
        <v>42185</v>
      </c>
      <c r="B269" s="119">
        <v>1268764</v>
      </c>
      <c r="C269" s="119">
        <v>174600</v>
      </c>
      <c r="D269" s="119">
        <v>252431</v>
      </c>
      <c r="E269" s="115">
        <f t="shared" si="4"/>
        <v>77831</v>
      </c>
      <c r="G269" s="119">
        <v>1199927</v>
      </c>
      <c r="H269" s="120">
        <v>239870</v>
      </c>
    </row>
    <row r="270" spans="1:8" x14ac:dyDescent="0.25">
      <c r="A270" s="18">
        <v>42216</v>
      </c>
      <c r="B270" s="119">
        <v>1269744</v>
      </c>
      <c r="C270" s="119">
        <v>176186</v>
      </c>
      <c r="D270" s="119">
        <v>255013</v>
      </c>
      <c r="E270" s="115">
        <f t="shared" si="4"/>
        <v>78827</v>
      </c>
      <c r="G270" s="119">
        <v>1203414</v>
      </c>
      <c r="H270" s="120">
        <v>238443</v>
      </c>
    </row>
    <row r="271" spans="1:8" x14ac:dyDescent="0.25">
      <c r="A271" s="18">
        <v>42247</v>
      </c>
      <c r="B271" s="119">
        <v>1273102</v>
      </c>
      <c r="C271" s="119">
        <v>176906</v>
      </c>
      <c r="D271" s="119">
        <v>256787</v>
      </c>
      <c r="E271" s="115">
        <f t="shared" si="4"/>
        <v>79881</v>
      </c>
      <c r="G271" s="119">
        <v>1207504</v>
      </c>
      <c r="H271" s="120">
        <v>238759</v>
      </c>
    </row>
    <row r="272" spans="1:8" x14ac:dyDescent="0.25">
      <c r="A272" s="18">
        <v>42277</v>
      </c>
      <c r="B272" s="119">
        <v>1276484</v>
      </c>
      <c r="C272" s="119">
        <v>176291</v>
      </c>
      <c r="D272" s="119">
        <v>257056</v>
      </c>
      <c r="E272" s="115">
        <f t="shared" si="4"/>
        <v>80765</v>
      </c>
      <c r="G272" s="119">
        <v>1211161</v>
      </c>
      <c r="H272" s="120">
        <v>238118</v>
      </c>
    </row>
    <row r="273" spans="1:8" x14ac:dyDescent="0.25">
      <c r="A273" s="18">
        <v>42308</v>
      </c>
      <c r="B273" s="119">
        <v>1280053</v>
      </c>
      <c r="C273" s="119">
        <v>177261</v>
      </c>
      <c r="D273" s="119">
        <v>259252</v>
      </c>
      <c r="E273" s="115">
        <f t="shared" si="4"/>
        <v>81991</v>
      </c>
      <c r="G273" s="119">
        <v>1214597</v>
      </c>
      <c r="H273" s="120">
        <v>238664</v>
      </c>
    </row>
    <row r="274" spans="1:8" x14ac:dyDescent="0.25">
      <c r="A274" s="18">
        <v>42338</v>
      </c>
      <c r="B274" s="119">
        <v>1283995</v>
      </c>
      <c r="C274" s="119">
        <v>178124</v>
      </c>
      <c r="D274" s="119">
        <v>261157</v>
      </c>
      <c r="E274" s="115">
        <f t="shared" si="4"/>
        <v>83033</v>
      </c>
      <c r="G274" s="119">
        <v>1218691</v>
      </c>
      <c r="H274" s="120">
        <v>238922</v>
      </c>
    </row>
    <row r="275" spans="1:8" x14ac:dyDescent="0.25">
      <c r="A275" s="18">
        <v>42369</v>
      </c>
      <c r="B275" s="119">
        <v>1286965</v>
      </c>
      <c r="C275" s="119">
        <v>178827</v>
      </c>
      <c r="D275" s="119">
        <v>262893</v>
      </c>
      <c r="E275" s="115">
        <f t="shared" si="4"/>
        <v>84066</v>
      </c>
      <c r="G275" s="119">
        <v>1223346</v>
      </c>
      <c r="H275" s="120">
        <v>236098</v>
      </c>
    </row>
    <row r="276" spans="1:8" x14ac:dyDescent="0.25">
      <c r="A276" s="18">
        <v>42400</v>
      </c>
      <c r="B276" s="119">
        <v>1290825</v>
      </c>
      <c r="C276" s="119">
        <v>180294</v>
      </c>
      <c r="D276" s="119">
        <v>265402</v>
      </c>
      <c r="E276" s="115">
        <f t="shared" si="4"/>
        <v>85108</v>
      </c>
      <c r="G276" s="119">
        <v>1229731</v>
      </c>
      <c r="H276" s="120">
        <v>236346</v>
      </c>
    </row>
    <row r="277" spans="1:8" x14ac:dyDescent="0.25">
      <c r="A277" s="18">
        <v>42429</v>
      </c>
      <c r="B277" s="119">
        <v>1294281</v>
      </c>
      <c r="C277" s="119">
        <v>181329</v>
      </c>
      <c r="D277" s="119">
        <v>267640</v>
      </c>
      <c r="E277" s="115">
        <f t="shared" si="4"/>
        <v>86311</v>
      </c>
      <c r="G277" s="119">
        <v>1234665</v>
      </c>
      <c r="H277" s="120">
        <v>236946</v>
      </c>
    </row>
    <row r="278" spans="1:8" x14ac:dyDescent="0.25">
      <c r="A278" s="18">
        <v>42460</v>
      </c>
      <c r="B278" s="119">
        <v>1301345</v>
      </c>
      <c r="C278" s="119">
        <v>182796</v>
      </c>
      <c r="D278" s="119">
        <v>270065</v>
      </c>
      <c r="E278" s="115">
        <f t="shared" si="4"/>
        <v>87269</v>
      </c>
      <c r="G278" s="119">
        <v>1238525</v>
      </c>
      <c r="H278" s="120">
        <v>238199</v>
      </c>
    </row>
    <row r="279" spans="1:8" x14ac:dyDescent="0.25">
      <c r="A279" s="18">
        <v>42490</v>
      </c>
      <c r="B279" s="119">
        <v>1301923</v>
      </c>
      <c r="C279" s="119">
        <v>183644</v>
      </c>
      <c r="D279" s="119">
        <v>271967</v>
      </c>
      <c r="E279" s="115">
        <f t="shared" si="4"/>
        <v>88323</v>
      </c>
      <c r="G279" s="119">
        <v>1246162</v>
      </c>
      <c r="H279" s="120">
        <v>231498</v>
      </c>
    </row>
    <row r="280" spans="1:8" x14ac:dyDescent="0.25">
      <c r="A280" s="18">
        <v>42521</v>
      </c>
      <c r="B280" s="119">
        <v>1304483</v>
      </c>
      <c r="C280" s="119">
        <v>184889</v>
      </c>
      <c r="D280" s="119">
        <v>274666</v>
      </c>
      <c r="E280" s="115">
        <f t="shared" si="4"/>
        <v>89777</v>
      </c>
      <c r="G280" s="119">
        <v>1254200</v>
      </c>
      <c r="H280" s="120">
        <v>231776</v>
      </c>
    </row>
    <row r="281" spans="1:8" x14ac:dyDescent="0.25">
      <c r="A281" s="18">
        <v>42551</v>
      </c>
      <c r="B281" s="119">
        <v>1306493</v>
      </c>
      <c r="C281" s="119">
        <v>186505</v>
      </c>
      <c r="D281" s="119">
        <v>277470</v>
      </c>
      <c r="E281" s="115">
        <f t="shared" si="4"/>
        <v>90965</v>
      </c>
      <c r="G281" s="119">
        <v>1257672</v>
      </c>
      <c r="H281" s="120">
        <v>231269</v>
      </c>
    </row>
    <row r="282" spans="1:8" x14ac:dyDescent="0.25">
      <c r="A282" s="18">
        <v>42582</v>
      </c>
      <c r="B282" s="119">
        <v>1309087</v>
      </c>
      <c r="C282" s="119">
        <v>187184</v>
      </c>
      <c r="D282" s="119">
        <v>279322</v>
      </c>
      <c r="E282" s="115">
        <f t="shared" si="4"/>
        <v>92138</v>
      </c>
      <c r="G282" s="119">
        <v>1261731</v>
      </c>
      <c r="H282" s="120">
        <v>230987</v>
      </c>
    </row>
    <row r="283" spans="1:8" x14ac:dyDescent="0.25">
      <c r="A283" s="18">
        <v>42613</v>
      </c>
      <c r="B283" s="119">
        <v>1311979</v>
      </c>
      <c r="C283" s="119">
        <v>188378</v>
      </c>
      <c r="D283" s="119">
        <v>281574</v>
      </c>
      <c r="E283" s="115">
        <f t="shared" si="4"/>
        <v>93196</v>
      </c>
      <c r="G283" s="119">
        <v>1265161</v>
      </c>
      <c r="H283" s="120">
        <v>230902</v>
      </c>
    </row>
    <row r="284" spans="1:8" x14ac:dyDescent="0.25">
      <c r="A284" s="18">
        <v>42643</v>
      </c>
      <c r="B284" s="119">
        <v>1315378</v>
      </c>
      <c r="C284" s="119">
        <v>189207</v>
      </c>
      <c r="D284" s="119">
        <v>283632</v>
      </c>
      <c r="E284" s="115">
        <f t="shared" si="4"/>
        <v>94425</v>
      </c>
      <c r="G284" s="119">
        <v>1269344</v>
      </c>
      <c r="H284" s="120">
        <v>231170</v>
      </c>
    </row>
    <row r="285" spans="1:8" x14ac:dyDescent="0.25">
      <c r="A285" s="18">
        <v>42674</v>
      </c>
      <c r="B285" s="119">
        <v>1318625</v>
      </c>
      <c r="C285" s="119">
        <v>190394</v>
      </c>
      <c r="D285" s="119">
        <v>285903</v>
      </c>
      <c r="E285" s="115">
        <f t="shared" si="4"/>
        <v>95509</v>
      </c>
      <c r="G285" s="119">
        <v>1273382</v>
      </c>
      <c r="H285" s="120">
        <v>231325</v>
      </c>
    </row>
    <row r="286" spans="1:8" x14ac:dyDescent="0.25">
      <c r="A286" s="18">
        <v>42704</v>
      </c>
      <c r="B286" s="119">
        <v>1319951</v>
      </c>
      <c r="C286" s="119">
        <v>192331</v>
      </c>
      <c r="D286" s="119">
        <v>289163</v>
      </c>
      <c r="E286" s="115">
        <f t="shared" si="4"/>
        <v>96832</v>
      </c>
      <c r="G286" s="119">
        <v>1277731</v>
      </c>
      <c r="H286" s="120">
        <v>231804</v>
      </c>
    </row>
    <row r="287" spans="1:8" x14ac:dyDescent="0.25">
      <c r="A287" s="18">
        <v>42735</v>
      </c>
      <c r="B287" s="119">
        <v>1321118</v>
      </c>
      <c r="C287" s="119">
        <v>193054</v>
      </c>
      <c r="D287" s="119">
        <v>291181</v>
      </c>
      <c r="E287" s="115">
        <f t="shared" si="4"/>
        <v>98127</v>
      </c>
      <c r="G287" s="119">
        <v>1280551</v>
      </c>
      <c r="H287" s="120">
        <v>231172</v>
      </c>
    </row>
    <row r="288" spans="1:8" x14ac:dyDescent="0.25">
      <c r="A288" s="18">
        <v>42766</v>
      </c>
      <c r="B288" s="119">
        <v>1326055</v>
      </c>
      <c r="C288" s="119">
        <v>194282</v>
      </c>
      <c r="D288" s="119">
        <v>293466</v>
      </c>
      <c r="E288" s="115">
        <f t="shared" si="4"/>
        <v>99184</v>
      </c>
      <c r="G288" s="119">
        <v>1287478</v>
      </c>
      <c r="H288" s="120">
        <v>232751</v>
      </c>
    </row>
    <row r="289" spans="1:8" x14ac:dyDescent="0.25">
      <c r="A289" s="18">
        <v>42794</v>
      </c>
      <c r="B289" s="119">
        <v>1329842</v>
      </c>
      <c r="C289" s="119">
        <v>195932</v>
      </c>
      <c r="D289" s="119">
        <v>296340</v>
      </c>
      <c r="E289" s="115">
        <f t="shared" si="4"/>
        <v>100408</v>
      </c>
      <c r="G289" s="119">
        <v>1292040</v>
      </c>
      <c r="H289" s="120">
        <v>233591</v>
      </c>
    </row>
    <row r="290" spans="1:8" x14ac:dyDescent="0.25">
      <c r="A290" s="18">
        <v>42825</v>
      </c>
      <c r="B290" s="119">
        <v>1333760</v>
      </c>
      <c r="C290" s="119">
        <v>197414</v>
      </c>
      <c r="D290" s="119">
        <v>299176</v>
      </c>
      <c r="E290" s="115">
        <f t="shared" si="4"/>
        <v>101762</v>
      </c>
      <c r="G290" s="119">
        <v>1296670</v>
      </c>
      <c r="H290" s="120">
        <v>234613</v>
      </c>
    </row>
    <row r="291" spans="1:8" x14ac:dyDescent="0.25">
      <c r="A291" s="18">
        <v>42855</v>
      </c>
      <c r="B291" s="119">
        <v>1336402</v>
      </c>
      <c r="C291" s="119">
        <v>198505</v>
      </c>
      <c r="D291" s="119">
        <v>301727</v>
      </c>
      <c r="E291" s="115">
        <f t="shared" si="4"/>
        <v>103222</v>
      </c>
      <c r="G291" s="119">
        <v>1299895</v>
      </c>
      <c r="H291" s="120">
        <v>234983</v>
      </c>
    </row>
    <row r="292" spans="1:8" x14ac:dyDescent="0.25">
      <c r="A292" s="18">
        <v>42886</v>
      </c>
      <c r="B292" s="119">
        <v>1340265</v>
      </c>
      <c r="C292" s="119">
        <v>199765</v>
      </c>
      <c r="D292" s="119">
        <v>304095</v>
      </c>
      <c r="E292" s="115">
        <f t="shared" si="4"/>
        <v>104330</v>
      </c>
      <c r="G292" s="119">
        <v>1304971</v>
      </c>
      <c r="H292" s="120">
        <v>235182</v>
      </c>
    </row>
    <row r="293" spans="1:8" x14ac:dyDescent="0.25">
      <c r="A293" s="18">
        <v>42916</v>
      </c>
      <c r="B293" s="119">
        <v>1344735</v>
      </c>
      <c r="C293" s="119">
        <v>200777</v>
      </c>
      <c r="D293" s="119">
        <v>306427</v>
      </c>
      <c r="E293" s="115">
        <f t="shared" si="4"/>
        <v>105650</v>
      </c>
      <c r="G293" s="119">
        <v>1309863</v>
      </c>
      <c r="H293" s="120">
        <v>236070</v>
      </c>
    </row>
    <row r="294" spans="1:8" x14ac:dyDescent="0.25">
      <c r="A294" s="18">
        <v>42947</v>
      </c>
      <c r="B294" s="119">
        <v>1347840</v>
      </c>
      <c r="C294" s="119">
        <v>201535</v>
      </c>
      <c r="D294" s="119">
        <v>308446</v>
      </c>
      <c r="E294" s="115">
        <f t="shared" si="4"/>
        <v>106911</v>
      </c>
      <c r="G294" s="119">
        <v>1312815</v>
      </c>
      <c r="H294" s="120">
        <v>236461</v>
      </c>
    </row>
    <row r="295" spans="1:8" x14ac:dyDescent="0.25">
      <c r="A295" s="18">
        <v>42978</v>
      </c>
      <c r="B295" s="119">
        <v>1351517</v>
      </c>
      <c r="C295" s="119">
        <v>202690</v>
      </c>
      <c r="D295" s="119">
        <v>311008</v>
      </c>
      <c r="E295" s="115">
        <f t="shared" si="4"/>
        <v>108318</v>
      </c>
      <c r="G295" s="119">
        <v>1316973</v>
      </c>
      <c r="H295" s="120">
        <v>237302</v>
      </c>
    </row>
    <row r="296" spans="1:8" x14ac:dyDescent="0.25">
      <c r="A296" s="18">
        <v>43008</v>
      </c>
      <c r="B296" s="119">
        <v>1355474</v>
      </c>
      <c r="C296" s="119">
        <v>203829</v>
      </c>
      <c r="D296" s="119">
        <v>313607</v>
      </c>
      <c r="E296" s="115">
        <f t="shared" si="4"/>
        <v>109778</v>
      </c>
      <c r="G296" s="119">
        <v>1326764</v>
      </c>
      <c r="H296" s="120">
        <v>232558</v>
      </c>
    </row>
    <row r="297" spans="1:8" x14ac:dyDescent="0.25">
      <c r="A297" s="18">
        <v>43039</v>
      </c>
      <c r="B297" s="119">
        <v>1358743</v>
      </c>
      <c r="C297" s="119">
        <v>204896</v>
      </c>
      <c r="D297" s="119">
        <v>315891</v>
      </c>
      <c r="E297" s="115">
        <f t="shared" si="4"/>
        <v>110995</v>
      </c>
      <c r="G297" s="119">
        <v>1330168</v>
      </c>
      <c r="H297" s="120">
        <v>233420</v>
      </c>
    </row>
    <row r="298" spans="1:8" x14ac:dyDescent="0.25">
      <c r="A298" s="18">
        <v>43069</v>
      </c>
      <c r="B298" s="119">
        <v>1362409</v>
      </c>
      <c r="C298" s="119">
        <v>206066</v>
      </c>
      <c r="D298" s="119">
        <v>318562</v>
      </c>
      <c r="E298" s="115">
        <f t="shared" si="4"/>
        <v>112496</v>
      </c>
      <c r="G298" s="119">
        <v>1333942</v>
      </c>
      <c r="H298" s="120">
        <v>234798</v>
      </c>
    </row>
    <row r="299" spans="1:8" x14ac:dyDescent="0.25">
      <c r="A299" s="18">
        <v>43100</v>
      </c>
      <c r="B299" s="119">
        <v>1365041</v>
      </c>
      <c r="C299" s="119">
        <v>207115</v>
      </c>
      <c r="D299" s="119">
        <v>321042</v>
      </c>
      <c r="E299" s="115">
        <f t="shared" si="4"/>
        <v>113927</v>
      </c>
      <c r="G299" s="119">
        <v>1337300</v>
      </c>
      <c r="H299" s="120">
        <v>234457</v>
      </c>
    </row>
    <row r="300" spans="1:8" x14ac:dyDescent="0.25">
      <c r="A300" s="177">
        <v>43131</v>
      </c>
      <c r="B300" s="119">
        <v>1367737</v>
      </c>
      <c r="C300" s="119">
        <v>207465</v>
      </c>
      <c r="D300" s="119">
        <v>322922</v>
      </c>
      <c r="E300" s="115">
        <f t="shared" si="4"/>
        <v>115457</v>
      </c>
      <c r="G300" s="119">
        <v>1340033</v>
      </c>
      <c r="H300" s="120">
        <v>235066</v>
      </c>
    </row>
    <row r="301" spans="1:8" x14ac:dyDescent="0.25">
      <c r="A301" s="177">
        <v>43159</v>
      </c>
      <c r="B301" s="119">
        <v>1370327</v>
      </c>
      <c r="C301" s="119">
        <v>209349</v>
      </c>
      <c r="D301" s="119">
        <v>326119</v>
      </c>
      <c r="E301" s="115">
        <f t="shared" si="4"/>
        <v>116770</v>
      </c>
      <c r="G301" s="119">
        <v>1343704</v>
      </c>
      <c r="H301" s="120">
        <v>235807</v>
      </c>
    </row>
    <row r="302" spans="1:8" x14ac:dyDescent="0.25">
      <c r="A302" s="177">
        <v>43190</v>
      </c>
      <c r="B302" s="119">
        <v>1374397</v>
      </c>
      <c r="C302" s="119">
        <v>209478</v>
      </c>
      <c r="D302" s="119">
        <v>327744</v>
      </c>
      <c r="E302" s="115">
        <f t="shared" si="4"/>
        <v>118266</v>
      </c>
      <c r="G302" s="119">
        <v>1347700</v>
      </c>
      <c r="H302" s="120">
        <v>235949</v>
      </c>
    </row>
    <row r="303" spans="1:8" x14ac:dyDescent="0.25">
      <c r="A303" s="177">
        <v>43220</v>
      </c>
      <c r="B303" s="119">
        <v>1372625</v>
      </c>
      <c r="C303" s="119">
        <v>210854</v>
      </c>
      <c r="D303" s="119"/>
      <c r="G303" s="119">
        <v>1351097</v>
      </c>
      <c r="H303" s="120">
        <v>232276</v>
      </c>
    </row>
    <row r="304" spans="1:8" x14ac:dyDescent="0.25">
      <c r="A304" s="177">
        <v>43251</v>
      </c>
      <c r="B304" s="119">
        <v>1375580</v>
      </c>
      <c r="C304" s="119">
        <v>212066</v>
      </c>
      <c r="D304" s="119"/>
      <c r="G304" s="119">
        <v>1354217</v>
      </c>
      <c r="H304" s="120">
        <v>233584</v>
      </c>
    </row>
    <row r="305" spans="1:8" x14ac:dyDescent="0.25">
      <c r="A305" s="177">
        <v>43281</v>
      </c>
      <c r="B305" s="119">
        <v>1379053</v>
      </c>
      <c r="C305" s="119">
        <v>213242</v>
      </c>
      <c r="D305" s="119"/>
      <c r="G305" s="119">
        <v>1357949</v>
      </c>
      <c r="H305" s="120">
        <v>234606</v>
      </c>
    </row>
    <row r="306" spans="1:8" x14ac:dyDescent="0.25">
      <c r="B306" s="119"/>
      <c r="C306" s="119"/>
      <c r="D306" s="119"/>
      <c r="E306" s="119"/>
      <c r="F306" s="119"/>
      <c r="G306" s="119"/>
      <c r="H306" s="119"/>
    </row>
    <row r="307" spans="1:8" x14ac:dyDescent="0.25">
      <c r="B307" s="119"/>
      <c r="C307" s="119"/>
      <c r="D307" s="119"/>
      <c r="E307" s="119"/>
      <c r="F307" s="119"/>
      <c r="G307" s="119"/>
      <c r="H307" s="119"/>
    </row>
    <row r="308" spans="1:8" x14ac:dyDescent="0.25">
      <c r="B308" s="119"/>
      <c r="C308" s="119"/>
      <c r="D308" s="119"/>
      <c r="E308" s="119"/>
      <c r="F308" s="119"/>
      <c r="G308" s="119"/>
      <c r="H308" s="119"/>
    </row>
    <row r="309" spans="1:8" x14ac:dyDescent="0.25">
      <c r="B309" s="119"/>
      <c r="C309" s="119"/>
      <c r="D309" s="119"/>
      <c r="E309" s="119"/>
      <c r="F309" s="119"/>
      <c r="G309" s="119"/>
      <c r="H309" s="119"/>
    </row>
    <row r="310" spans="1:8" x14ac:dyDescent="0.25">
      <c r="B310" s="119"/>
      <c r="C310" s="119"/>
      <c r="D310" s="119"/>
      <c r="E310" s="119"/>
      <c r="F310" s="119"/>
      <c r="G310" s="119"/>
      <c r="H310" s="119"/>
    </row>
    <row r="311" spans="1:8" x14ac:dyDescent="0.25">
      <c r="B311" s="119"/>
      <c r="C311" s="119"/>
      <c r="D311" s="119"/>
      <c r="E311" s="119"/>
      <c r="F311" s="119"/>
      <c r="G311" s="119"/>
      <c r="H311" s="119"/>
    </row>
    <row r="312" spans="1:8" x14ac:dyDescent="0.25">
      <c r="B312" s="119"/>
      <c r="C312" s="119"/>
      <c r="D312" s="119"/>
      <c r="E312" s="119"/>
      <c r="F312" s="119"/>
      <c r="G312" s="119"/>
      <c r="H312" s="119"/>
    </row>
    <row r="313" spans="1:8" x14ac:dyDescent="0.25">
      <c r="B313" s="119"/>
      <c r="C313" s="119"/>
      <c r="D313" s="119"/>
      <c r="E313" s="119"/>
      <c r="F313" s="119"/>
      <c r="G313" s="119"/>
      <c r="H313" s="119"/>
    </row>
    <row r="314" spans="1:8" x14ac:dyDescent="0.25">
      <c r="B314" s="119"/>
      <c r="C314" s="119"/>
      <c r="D314" s="119"/>
      <c r="E314" s="119"/>
      <c r="F314" s="119"/>
      <c r="G314" s="119"/>
      <c r="H314" s="119"/>
    </row>
  </sheetData>
  <hyperlinks>
    <hyperlink ref="G2" r:id="rId1" display="http://www.bankofengland.co.uk/mfsd/iadb/index.asp?Travel=NIxSUx&amp;From=Template&amp;EC=LPMB3RE&amp;G0Xtop.x=1&amp;G0Xtop.y=1" xr:uid="{00000000-0004-0000-0400-000000000000}"/>
    <hyperlink ref="H2" r:id="rId2" display="http://www.bankofengland.co.uk/mfsd/iadb/index.asp?Travel=NIxSUx&amp;From=Template&amp;EC=LPMBZ2M&amp;G0Xtop.x=1&amp;G0Xtop.y=1" xr:uid="{00000000-0004-0000-0400-000001000000}"/>
    <hyperlink ref="B2" r:id="rId3" display="http://www.bankofengland.co.uk/mfsd/iadb/index.asp?Travel=NIxSUx&amp;From=Template&amp;EC=LPMVTXK&amp;G0Xtop.x=1&amp;G0Xtop.y=1" xr:uid="{00000000-0004-0000-0400-000002000000}"/>
    <hyperlink ref="C2" r:id="rId4" display="http://www.bankofengland.co.uk/mfsd/iadb/index.asp?Travel=NIxSUx&amp;From=Template&amp;EC=LPMBI2O&amp;G0Xtop.x=1&amp;G0Xtop.y=1" xr:uid="{00000000-0004-0000-0400-000003000000}"/>
    <hyperlink ref="D2" r:id="rId5" xr:uid="{00000000-0004-0000-0400-000004000000}"/>
  </hyperlinks>
  <pageMargins left="0.7" right="0.7" top="0.75" bottom="0.75" header="0.3" footer="0.3"/>
  <pageSetup paperSize="0" orientation="portrait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7"/>
  <sheetViews>
    <sheetView workbookViewId="0">
      <selection activeCell="G3" sqref="G3"/>
    </sheetView>
  </sheetViews>
  <sheetFormatPr defaultRowHeight="15" x14ac:dyDescent="0.25"/>
  <cols>
    <col min="1" max="1" width="22.28515625" bestFit="1" customWidth="1"/>
    <col min="2" max="2" width="14.7109375" customWidth="1"/>
    <col min="3" max="3" width="10.140625" bestFit="1" customWidth="1"/>
    <col min="4" max="4" width="14" customWidth="1"/>
  </cols>
  <sheetData>
    <row r="1" spans="1:7" ht="15.75" x14ac:dyDescent="0.25">
      <c r="A1" s="22" t="s">
        <v>56</v>
      </c>
    </row>
    <row r="2" spans="1:7" ht="60" x14ac:dyDescent="0.25">
      <c r="B2" s="27" t="s">
        <v>436</v>
      </c>
      <c r="C2" s="27" t="s">
        <v>57</v>
      </c>
      <c r="D2" s="27" t="s">
        <v>919</v>
      </c>
      <c r="G2" s="27" t="s">
        <v>920</v>
      </c>
    </row>
    <row r="3" spans="1:7" x14ac:dyDescent="0.25">
      <c r="A3">
        <v>1993</v>
      </c>
      <c r="B3" s="26">
        <f>+C3/1000</f>
        <v>758.44500000000005</v>
      </c>
      <c r="C3" s="26">
        <f>+'GDP data'!B55</f>
        <v>758445</v>
      </c>
      <c r="F3" s="176">
        <v>1993</v>
      </c>
    </row>
    <row r="4" spans="1:7" x14ac:dyDescent="0.25">
      <c r="A4">
        <v>1994</v>
      </c>
      <c r="B4" s="26">
        <f t="shared" ref="B4:B24" si="0">+C4/1000</f>
        <v>797.08799999999997</v>
      </c>
      <c r="C4" s="26">
        <f>+'GDP data'!B56</f>
        <v>797088</v>
      </c>
      <c r="D4" s="165">
        <f t="shared" ref="D4:D27" si="1">+((C4-C3)/C3)</f>
        <v>5.0950299626208888E-2</v>
      </c>
      <c r="F4" s="176">
        <v>1994</v>
      </c>
    </row>
    <row r="5" spans="1:7" x14ac:dyDescent="0.25">
      <c r="A5">
        <v>1995</v>
      </c>
      <c r="B5" s="26">
        <f t="shared" si="0"/>
        <v>836.64599999999996</v>
      </c>
      <c r="C5" s="26">
        <f>+'GDP data'!B57</f>
        <v>836646</v>
      </c>
      <c r="D5" s="165">
        <f t="shared" si="1"/>
        <v>4.9628146453089245E-2</v>
      </c>
      <c r="F5" s="176">
        <v>1995</v>
      </c>
    </row>
    <row r="6" spans="1:7" x14ac:dyDescent="0.25">
      <c r="A6">
        <v>1996</v>
      </c>
      <c r="B6" s="26">
        <f t="shared" si="0"/>
        <v>892.9</v>
      </c>
      <c r="C6" s="26">
        <f>+'GDP data'!B58</f>
        <v>892900</v>
      </c>
      <c r="D6" s="165">
        <f t="shared" si="1"/>
        <v>6.7237517420749043E-2</v>
      </c>
      <c r="F6" s="176">
        <v>1996</v>
      </c>
    </row>
    <row r="7" spans="1:7" x14ac:dyDescent="0.25">
      <c r="A7">
        <v>1997</v>
      </c>
      <c r="B7" s="26">
        <f t="shared" si="0"/>
        <v>938.85500000000002</v>
      </c>
      <c r="C7" s="26">
        <f>+'GDP data'!B59</f>
        <v>938855</v>
      </c>
      <c r="D7" s="165">
        <f t="shared" si="1"/>
        <v>5.1467129577780268E-2</v>
      </c>
      <c r="F7" s="176">
        <v>1997</v>
      </c>
    </row>
    <row r="8" spans="1:7" x14ac:dyDescent="0.25">
      <c r="A8">
        <v>1998</v>
      </c>
      <c r="B8" s="26">
        <f t="shared" si="0"/>
        <v>980.30799999999999</v>
      </c>
      <c r="C8" s="26">
        <f>+'GDP data'!B60</f>
        <v>980308</v>
      </c>
      <c r="D8" s="165">
        <f t="shared" si="1"/>
        <v>4.4152717938339789E-2</v>
      </c>
      <c r="F8" s="176">
        <v>1998</v>
      </c>
    </row>
    <row r="9" spans="1:7" x14ac:dyDescent="0.25">
      <c r="A9">
        <v>1999</v>
      </c>
      <c r="B9" s="26">
        <f t="shared" si="0"/>
        <v>1021.205</v>
      </c>
      <c r="C9" s="26">
        <f>+'GDP data'!B61</f>
        <v>1021205</v>
      </c>
      <c r="D9" s="165">
        <f t="shared" si="1"/>
        <v>4.1718521117852757E-2</v>
      </c>
      <c r="F9" s="176">
        <v>1999</v>
      </c>
    </row>
    <row r="10" spans="1:7" x14ac:dyDescent="0.25">
      <c r="A10">
        <v>2000</v>
      </c>
      <c r="B10" s="26">
        <f t="shared" si="0"/>
        <v>1080.8630000000001</v>
      </c>
      <c r="C10" s="26">
        <f>+'GDP data'!B62</f>
        <v>1080863</v>
      </c>
      <c r="D10" s="165">
        <f t="shared" si="1"/>
        <v>5.8419220430765618E-2</v>
      </c>
      <c r="F10" s="176">
        <v>2000</v>
      </c>
    </row>
    <row r="11" spans="1:7" x14ac:dyDescent="0.25">
      <c r="A11">
        <v>2001</v>
      </c>
      <c r="B11" s="26">
        <f t="shared" si="0"/>
        <v>1120.575</v>
      </c>
      <c r="C11" s="26">
        <f>+'GDP data'!B63</f>
        <v>1120575</v>
      </c>
      <c r="D11" s="165">
        <f t="shared" si="1"/>
        <v>3.6741011580561089E-2</v>
      </c>
      <c r="F11" s="176">
        <v>2001</v>
      </c>
    </row>
    <row r="12" spans="1:7" x14ac:dyDescent="0.25">
      <c r="A12">
        <v>2002</v>
      </c>
      <c r="B12" s="26">
        <f t="shared" si="0"/>
        <v>1172.652</v>
      </c>
      <c r="C12" s="26">
        <f>+'GDP data'!B64</f>
        <v>1172652</v>
      </c>
      <c r="D12" s="165">
        <f t="shared" si="1"/>
        <v>4.6473462284987617E-2</v>
      </c>
      <c r="F12" s="176">
        <v>2002</v>
      </c>
    </row>
    <row r="13" spans="1:7" x14ac:dyDescent="0.25">
      <c r="A13">
        <v>2003</v>
      </c>
      <c r="B13" s="26">
        <f t="shared" si="0"/>
        <v>1242.4490000000001</v>
      </c>
      <c r="C13" s="26">
        <f>+'GDP data'!B65</f>
        <v>1242449</v>
      </c>
      <c r="D13" s="165">
        <f t="shared" si="1"/>
        <v>5.9520642100128598E-2</v>
      </c>
      <c r="F13" s="176">
        <v>2003</v>
      </c>
    </row>
    <row r="14" spans="1:7" x14ac:dyDescent="0.25">
      <c r="A14">
        <v>2004</v>
      </c>
      <c r="B14" s="26">
        <f t="shared" si="0"/>
        <v>1304.874</v>
      </c>
      <c r="C14" s="26">
        <f>+'GDP data'!B66</f>
        <v>1304874</v>
      </c>
      <c r="D14" s="165">
        <f t="shared" si="1"/>
        <v>5.0243511001256388E-2</v>
      </c>
      <c r="F14" s="176">
        <v>2004</v>
      </c>
    </row>
    <row r="15" spans="1:7" x14ac:dyDescent="0.25">
      <c r="A15">
        <v>2005</v>
      </c>
      <c r="B15" s="26">
        <f t="shared" si="0"/>
        <v>1379.4570000000001</v>
      </c>
      <c r="C15" s="26">
        <f>+'GDP data'!B67</f>
        <v>1379457</v>
      </c>
      <c r="D15" s="165">
        <f t="shared" si="1"/>
        <v>5.715724276826728E-2</v>
      </c>
      <c r="F15" s="176">
        <v>2005</v>
      </c>
    </row>
    <row r="16" spans="1:7" x14ac:dyDescent="0.25">
      <c r="A16">
        <v>2006</v>
      </c>
      <c r="B16" s="26">
        <f t="shared" si="0"/>
        <v>1455.644</v>
      </c>
      <c r="C16" s="26">
        <f>+'GDP data'!B68</f>
        <v>1455644</v>
      </c>
      <c r="D16" s="165">
        <f t="shared" si="1"/>
        <v>5.5229702701860221E-2</v>
      </c>
      <c r="F16" s="176">
        <v>2006</v>
      </c>
    </row>
    <row r="17" spans="1:6" x14ac:dyDescent="0.25">
      <c r="A17">
        <v>2007</v>
      </c>
      <c r="B17" s="26">
        <f t="shared" si="0"/>
        <v>1530.89</v>
      </c>
      <c r="C17" s="26">
        <f>+'GDP data'!B69</f>
        <v>1530890</v>
      </c>
      <c r="D17" s="165">
        <f t="shared" si="1"/>
        <v>5.1692584175801227E-2</v>
      </c>
      <c r="F17" s="176">
        <v>2007</v>
      </c>
    </row>
    <row r="18" spans="1:6" x14ac:dyDescent="0.25">
      <c r="A18">
        <v>2008</v>
      </c>
      <c r="B18" s="26">
        <f t="shared" si="0"/>
        <v>1564.252</v>
      </c>
      <c r="C18" s="26">
        <f>+'GDP data'!B70</f>
        <v>1564252</v>
      </c>
      <c r="D18" s="165">
        <f t="shared" si="1"/>
        <v>2.1792552044888922E-2</v>
      </c>
      <c r="F18" s="176">
        <v>2008</v>
      </c>
    </row>
    <row r="19" spans="1:6" x14ac:dyDescent="0.25">
      <c r="A19">
        <v>2009</v>
      </c>
      <c r="B19" s="26">
        <f t="shared" si="0"/>
        <v>1519.4590000000001</v>
      </c>
      <c r="C19" s="26">
        <f>+'GDP data'!B71</f>
        <v>1519459</v>
      </c>
      <c r="D19" s="165">
        <f t="shared" si="1"/>
        <v>-2.8635411685585185E-2</v>
      </c>
      <c r="F19" s="176">
        <v>2009</v>
      </c>
    </row>
    <row r="20" spans="1:6" x14ac:dyDescent="0.25">
      <c r="A20">
        <v>2010</v>
      </c>
      <c r="B20" s="26">
        <f t="shared" si="0"/>
        <v>1572.4390000000001</v>
      </c>
      <c r="C20" s="26">
        <f>+'GDP data'!B72</f>
        <v>1572439</v>
      </c>
      <c r="D20" s="165">
        <f t="shared" si="1"/>
        <v>3.4867673296877379E-2</v>
      </c>
      <c r="F20" s="176">
        <v>2010</v>
      </c>
    </row>
    <row r="21" spans="1:6" x14ac:dyDescent="0.25">
      <c r="A21">
        <v>2011</v>
      </c>
      <c r="B21" s="26">
        <f t="shared" si="0"/>
        <v>1628.2739999999999</v>
      </c>
      <c r="C21" s="26">
        <f>+'GDP data'!B73</f>
        <v>1628274</v>
      </c>
      <c r="D21" s="165">
        <f t="shared" si="1"/>
        <v>3.5508531650512355E-2</v>
      </c>
      <c r="F21" s="176">
        <v>2011</v>
      </c>
    </row>
    <row r="22" spans="1:6" x14ac:dyDescent="0.25">
      <c r="A22">
        <v>2012</v>
      </c>
      <c r="B22" s="26">
        <f t="shared" si="0"/>
        <v>1675.0440000000001</v>
      </c>
      <c r="C22" s="26">
        <f>+'GDP data'!B74</f>
        <v>1675044</v>
      </c>
      <c r="D22" s="165">
        <f t="shared" si="1"/>
        <v>2.8723666901270917E-2</v>
      </c>
      <c r="F22" s="176">
        <v>2012</v>
      </c>
    </row>
    <row r="23" spans="1:6" x14ac:dyDescent="0.25">
      <c r="A23">
        <v>2013</v>
      </c>
      <c r="B23" s="26">
        <f t="shared" si="0"/>
        <v>1739.5630000000001</v>
      </c>
      <c r="C23" s="26">
        <f>+'GDP data'!B75</f>
        <v>1739563</v>
      </c>
      <c r="D23" s="165">
        <f t="shared" si="1"/>
        <v>3.8517794159437006E-2</v>
      </c>
      <c r="F23" s="176">
        <v>2013</v>
      </c>
    </row>
    <row r="24" spans="1:6" x14ac:dyDescent="0.25">
      <c r="A24">
        <v>2014</v>
      </c>
      <c r="B24" s="26">
        <f t="shared" si="0"/>
        <v>1844.2950000000001</v>
      </c>
      <c r="C24" s="26">
        <f>+'GDP data'!B76</f>
        <v>1844295</v>
      </c>
      <c r="D24" s="165">
        <f t="shared" si="1"/>
        <v>6.0205925281234425E-2</v>
      </c>
      <c r="F24" s="176">
        <v>2014</v>
      </c>
    </row>
    <row r="25" spans="1:6" x14ac:dyDescent="0.25">
      <c r="A25">
        <v>2015</v>
      </c>
      <c r="B25" s="26">
        <f t="shared" ref="B25:B27" si="2">+C25/1000</f>
        <v>1895.8389999999999</v>
      </c>
      <c r="C25" s="26">
        <f>+'GDP data'!B77</f>
        <v>1895839</v>
      </c>
      <c r="D25" s="165">
        <f t="shared" si="1"/>
        <v>2.7947806614451592E-2</v>
      </c>
      <c r="F25" s="176">
        <v>2015</v>
      </c>
    </row>
    <row r="26" spans="1:6" x14ac:dyDescent="0.25">
      <c r="A26">
        <v>2016</v>
      </c>
      <c r="B26" s="26">
        <f t="shared" si="2"/>
        <v>1969.5239999999999</v>
      </c>
      <c r="C26" s="26">
        <f>+'GDP data'!B78</f>
        <v>1969524</v>
      </c>
      <c r="D26" s="165">
        <f t="shared" si="1"/>
        <v>3.8866697013828708E-2</v>
      </c>
      <c r="F26" s="176">
        <v>2016</v>
      </c>
    </row>
    <row r="27" spans="1:6" x14ac:dyDescent="0.25">
      <c r="A27" s="140">
        <v>2017</v>
      </c>
      <c r="B27" s="26">
        <f t="shared" si="2"/>
        <v>2040.6510000000001</v>
      </c>
      <c r="C27" s="26">
        <f>+'GDP data'!B79</f>
        <v>2040651</v>
      </c>
      <c r="D27" s="165">
        <f t="shared" si="1"/>
        <v>3.6113802116653569E-2</v>
      </c>
      <c r="F27" s="176">
        <v>2017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AE178-659F-4053-A97A-CCF1749426EE}">
  <dimension ref="A1:N168"/>
  <sheetViews>
    <sheetView topLeftCell="R1" workbookViewId="0">
      <pane ySplit="2" topLeftCell="A3" activePane="bottomLeft" state="frozen"/>
      <selection pane="bottomLeft" activeCell="AI50" sqref="AI50"/>
    </sheetView>
  </sheetViews>
  <sheetFormatPr defaultRowHeight="15" x14ac:dyDescent="0.25"/>
  <cols>
    <col min="1" max="1" width="44.140625" style="143" customWidth="1"/>
    <col min="2" max="2" width="18.7109375" style="143" customWidth="1"/>
    <col min="3" max="3" width="40.85546875" style="143" customWidth="1"/>
    <col min="4" max="4" width="44.85546875" style="143" customWidth="1"/>
    <col min="5" max="5" width="19.5703125" style="143" customWidth="1"/>
    <col min="6" max="6" width="27.7109375" style="143" customWidth="1"/>
    <col min="7" max="7" width="29" style="143" customWidth="1"/>
    <col min="8" max="9" width="34.28515625" style="143" customWidth="1"/>
    <col min="10" max="10" width="32.85546875" style="143" customWidth="1"/>
    <col min="11" max="11" width="9.140625" style="143"/>
    <col min="12" max="12" width="35" style="143" customWidth="1"/>
    <col min="13" max="13" width="9.140625" style="143"/>
    <col min="14" max="14" width="13.7109375" style="143" customWidth="1"/>
    <col min="15" max="16384" width="9.140625" style="143"/>
  </cols>
  <sheetData>
    <row r="1" spans="1:14" x14ac:dyDescent="0.25">
      <c r="E1" s="144" t="s">
        <v>495</v>
      </c>
    </row>
    <row r="2" spans="1:14" ht="96" customHeight="1" x14ac:dyDescent="0.25">
      <c r="A2" s="145" t="s">
        <v>505</v>
      </c>
      <c r="B2" s="145" t="s">
        <v>496</v>
      </c>
      <c r="C2" s="145" t="s">
        <v>504</v>
      </c>
      <c r="D2" s="145" t="s">
        <v>497</v>
      </c>
      <c r="E2" s="146"/>
      <c r="F2" s="145" t="s">
        <v>498</v>
      </c>
      <c r="G2" s="147" t="s">
        <v>496</v>
      </c>
      <c r="H2" s="150" t="s">
        <v>506</v>
      </c>
      <c r="I2" s="157" t="s">
        <v>513</v>
      </c>
      <c r="J2" s="145" t="s">
        <v>499</v>
      </c>
    </row>
    <row r="3" spans="1:14" ht="51.75" customHeight="1" x14ac:dyDescent="0.25">
      <c r="A3" s="145"/>
      <c r="B3" s="145"/>
      <c r="C3" s="145"/>
      <c r="D3" s="145"/>
      <c r="E3" s="146"/>
      <c r="F3" s="202"/>
      <c r="G3" s="202"/>
      <c r="H3" s="150"/>
      <c r="I3" s="157"/>
      <c r="J3" s="145"/>
      <c r="K3" s="143" t="s">
        <v>61</v>
      </c>
      <c r="L3" s="155" t="s">
        <v>507</v>
      </c>
      <c r="N3" s="156" t="s">
        <v>508</v>
      </c>
    </row>
    <row r="4" spans="1:14" x14ac:dyDescent="0.25">
      <c r="A4" s="148">
        <v>22242</v>
      </c>
      <c r="B4" s="148">
        <f>+C4-A4</f>
        <v>685773</v>
      </c>
      <c r="C4" s="148">
        <v>708015</v>
      </c>
      <c r="D4" s="143" t="s">
        <v>500</v>
      </c>
      <c r="E4" s="173">
        <v>35795</v>
      </c>
      <c r="F4" s="148">
        <f>+A4/1000</f>
        <v>22.242000000000001</v>
      </c>
      <c r="G4" s="148">
        <f>+B4/1000</f>
        <v>685.77300000000002</v>
      </c>
      <c r="H4" s="148">
        <f>+C4/1000</f>
        <v>708.01499999999999</v>
      </c>
      <c r="I4" s="148"/>
      <c r="J4" s="143" t="s">
        <v>500</v>
      </c>
      <c r="K4" s="143">
        <v>1998</v>
      </c>
      <c r="L4" s="149">
        <f>+((B8-B4)/C4)</f>
        <v>8.7108323976186952E-2</v>
      </c>
      <c r="N4" s="148">
        <f>+G8-G4</f>
        <v>61.673999999999978</v>
      </c>
    </row>
    <row r="5" spans="1:14" x14ac:dyDescent="0.25">
      <c r="A5" s="148">
        <v>21362</v>
      </c>
      <c r="B5" s="148">
        <f t="shared" ref="B5:B68" si="0">+C5-A5</f>
        <v>705938</v>
      </c>
      <c r="C5" s="148">
        <v>727300</v>
      </c>
      <c r="D5" s="143" t="s">
        <v>500</v>
      </c>
      <c r="E5" s="173">
        <v>35885</v>
      </c>
      <c r="F5" s="148">
        <f t="shared" ref="F5:G68" si="1">+A5/1000</f>
        <v>21.361999999999998</v>
      </c>
      <c r="G5" s="148">
        <f t="shared" si="1"/>
        <v>705.93799999999999</v>
      </c>
      <c r="H5" s="148">
        <f t="shared" ref="H5:H68" si="2">+C5/1000</f>
        <v>727.3</v>
      </c>
      <c r="I5" s="148"/>
      <c r="J5" s="143" t="s">
        <v>500</v>
      </c>
      <c r="K5" s="143">
        <v>1999</v>
      </c>
      <c r="L5" s="149">
        <f>+((B12-B8)/C8)</f>
        <v>3.867719982571529E-2</v>
      </c>
      <c r="N5" s="148">
        <f>+G12-G8</f>
        <v>29.826000000000022</v>
      </c>
    </row>
    <row r="6" spans="1:14" x14ac:dyDescent="0.25">
      <c r="A6" s="148">
        <v>21829</v>
      </c>
      <c r="B6" s="148">
        <f t="shared" si="0"/>
        <v>722821</v>
      </c>
      <c r="C6" s="148">
        <v>744650</v>
      </c>
      <c r="D6" s="143" t="s">
        <v>500</v>
      </c>
      <c r="E6" s="173">
        <v>35976</v>
      </c>
      <c r="F6" s="148">
        <f t="shared" si="1"/>
        <v>21.829000000000001</v>
      </c>
      <c r="G6" s="148">
        <f t="shared" si="1"/>
        <v>722.82100000000003</v>
      </c>
      <c r="H6" s="148">
        <f t="shared" si="2"/>
        <v>744.65</v>
      </c>
      <c r="I6" s="148"/>
      <c r="J6" s="143" t="s">
        <v>500</v>
      </c>
      <c r="K6" s="143">
        <v>2000</v>
      </c>
      <c r="L6" s="149">
        <f>+((B16-B12)/C12)</f>
        <v>7.7521772352907498E-2</v>
      </c>
      <c r="N6" s="148">
        <f>+G16-G12</f>
        <v>62.29200000000003</v>
      </c>
    </row>
    <row r="7" spans="1:14" x14ac:dyDescent="0.25">
      <c r="A7" s="148">
        <v>22051</v>
      </c>
      <c r="B7" s="148">
        <f t="shared" si="0"/>
        <v>734909</v>
      </c>
      <c r="C7" s="148">
        <v>756960</v>
      </c>
      <c r="D7" s="143" t="s">
        <v>500</v>
      </c>
      <c r="E7" s="173">
        <v>36068</v>
      </c>
      <c r="F7" s="148">
        <f t="shared" si="1"/>
        <v>22.050999999999998</v>
      </c>
      <c r="G7" s="148">
        <f t="shared" si="1"/>
        <v>734.90899999999999</v>
      </c>
      <c r="H7" s="148">
        <f t="shared" si="2"/>
        <v>756.96</v>
      </c>
      <c r="I7" s="148"/>
      <c r="J7" s="143" t="s">
        <v>500</v>
      </c>
      <c r="K7" s="143">
        <v>2001</v>
      </c>
      <c r="L7" s="149">
        <f>+((B20-B16)/C16)</f>
        <v>5.8775737865879023E-2</v>
      </c>
      <c r="N7" s="148">
        <f>+G20-G16</f>
        <v>51.001999999999953</v>
      </c>
    </row>
    <row r="8" spans="1:14" x14ac:dyDescent="0.25">
      <c r="A8" s="148">
        <v>23705</v>
      </c>
      <c r="B8" s="148">
        <f t="shared" si="0"/>
        <v>747447</v>
      </c>
      <c r="C8" s="148">
        <v>771152</v>
      </c>
      <c r="D8" s="143" t="s">
        <v>500</v>
      </c>
      <c r="E8" s="173">
        <v>36160</v>
      </c>
      <c r="F8" s="148">
        <f t="shared" si="1"/>
        <v>23.704999999999998</v>
      </c>
      <c r="G8" s="148">
        <f t="shared" si="1"/>
        <v>747.447</v>
      </c>
      <c r="H8" s="148">
        <f t="shared" si="2"/>
        <v>771.15200000000004</v>
      </c>
      <c r="I8" s="148"/>
      <c r="J8" s="143" t="s">
        <v>500</v>
      </c>
      <c r="K8" s="143">
        <v>2002</v>
      </c>
      <c r="L8" s="149">
        <f>+((B24-B20)/C20)</f>
        <v>6.5329955907437107E-2</v>
      </c>
      <c r="N8" s="148">
        <f>+G24-G20</f>
        <v>60.169999999999959</v>
      </c>
    </row>
    <row r="9" spans="1:14" x14ac:dyDescent="0.25">
      <c r="A9" s="148">
        <v>23045</v>
      </c>
      <c r="B9" s="148">
        <f t="shared" si="0"/>
        <v>755858</v>
      </c>
      <c r="C9" s="148">
        <v>778903</v>
      </c>
      <c r="D9" s="143" t="s">
        <v>500</v>
      </c>
      <c r="E9" s="173">
        <v>36250</v>
      </c>
      <c r="F9" s="148">
        <f t="shared" si="1"/>
        <v>23.045000000000002</v>
      </c>
      <c r="G9" s="148">
        <f t="shared" si="1"/>
        <v>755.85799999999995</v>
      </c>
      <c r="H9" s="148">
        <f t="shared" si="2"/>
        <v>778.90300000000002</v>
      </c>
      <c r="I9" s="148"/>
      <c r="J9" s="143" t="s">
        <v>500</v>
      </c>
      <c r="K9" s="143">
        <v>2003</v>
      </c>
      <c r="L9" s="149">
        <f>+((B28-B24)/C24)</f>
        <v>6.9977794196367696E-2</v>
      </c>
      <c r="N9" s="148">
        <f>+G28-G24</f>
        <v>68.762000000000057</v>
      </c>
    </row>
    <row r="10" spans="1:14" x14ac:dyDescent="0.25">
      <c r="A10" s="148">
        <v>23203</v>
      </c>
      <c r="B10" s="148">
        <f t="shared" si="0"/>
        <v>764170</v>
      </c>
      <c r="C10" s="148">
        <v>787373</v>
      </c>
      <c r="D10" s="143" t="s">
        <v>500</v>
      </c>
      <c r="E10" s="173">
        <v>36341</v>
      </c>
      <c r="F10" s="148">
        <f t="shared" si="1"/>
        <v>23.202999999999999</v>
      </c>
      <c r="G10" s="148">
        <f t="shared" si="1"/>
        <v>764.17</v>
      </c>
      <c r="H10" s="148">
        <f t="shared" si="2"/>
        <v>787.37300000000005</v>
      </c>
      <c r="I10" s="148"/>
      <c r="J10" s="143" t="s">
        <v>500</v>
      </c>
      <c r="K10" s="143">
        <v>2004</v>
      </c>
      <c r="L10" s="149">
        <f>+((B32-B28)/C28)</f>
        <v>7.1369110278127673E-2</v>
      </c>
      <c r="N10" s="148">
        <f>+G32-G28</f>
        <v>75.187999999999874</v>
      </c>
    </row>
    <row r="11" spans="1:14" x14ac:dyDescent="0.25">
      <c r="A11" s="148">
        <v>23297</v>
      </c>
      <c r="B11" s="148">
        <f t="shared" si="0"/>
        <v>756961</v>
      </c>
      <c r="C11" s="148">
        <v>780258</v>
      </c>
      <c r="D11" s="143" t="s">
        <v>500</v>
      </c>
      <c r="E11" s="173">
        <v>36433</v>
      </c>
      <c r="F11" s="148">
        <f t="shared" si="1"/>
        <v>23.297000000000001</v>
      </c>
      <c r="G11" s="148">
        <f t="shared" si="1"/>
        <v>756.96100000000001</v>
      </c>
      <c r="H11" s="148">
        <f t="shared" si="2"/>
        <v>780.25800000000004</v>
      </c>
      <c r="I11" s="148"/>
      <c r="J11" s="143" t="s">
        <v>500</v>
      </c>
      <c r="K11" s="143">
        <v>2005</v>
      </c>
      <c r="L11" s="149">
        <f>+((B36-B32)/C32)</f>
        <v>9.6798064180171992E-2</v>
      </c>
      <c r="N11" s="148">
        <f>+G36-G32</f>
        <v>109.48800000000006</v>
      </c>
    </row>
    <row r="12" spans="1:14" x14ac:dyDescent="0.25">
      <c r="A12" s="148">
        <v>26269</v>
      </c>
      <c r="B12" s="148">
        <f t="shared" si="0"/>
        <v>777273</v>
      </c>
      <c r="C12" s="148">
        <v>803542</v>
      </c>
      <c r="D12" s="143" t="s">
        <v>500</v>
      </c>
      <c r="E12" s="173">
        <v>36525</v>
      </c>
      <c r="F12" s="148">
        <f t="shared" si="1"/>
        <v>26.268999999999998</v>
      </c>
      <c r="G12" s="148">
        <f t="shared" si="1"/>
        <v>777.27300000000002</v>
      </c>
      <c r="H12" s="148">
        <f t="shared" si="2"/>
        <v>803.54200000000003</v>
      </c>
      <c r="I12" s="148"/>
      <c r="J12" s="143" t="s">
        <v>500</v>
      </c>
      <c r="K12" s="143">
        <v>2006</v>
      </c>
      <c r="L12" s="149">
        <f>+((B40-B36)/C36)</f>
        <v>0.10139029824983524</v>
      </c>
      <c r="N12" s="148">
        <f>+G40-G36</f>
        <v>125.99600000000009</v>
      </c>
    </row>
    <row r="13" spans="1:14" x14ac:dyDescent="0.25">
      <c r="A13" s="148">
        <v>25064</v>
      </c>
      <c r="B13" s="148">
        <f t="shared" si="0"/>
        <v>798077</v>
      </c>
      <c r="C13" s="148">
        <v>823141</v>
      </c>
      <c r="D13" s="143" t="s">
        <v>500</v>
      </c>
      <c r="E13" s="173">
        <v>36616</v>
      </c>
      <c r="F13" s="148">
        <f t="shared" si="1"/>
        <v>25.064</v>
      </c>
      <c r="G13" s="148">
        <f t="shared" si="1"/>
        <v>798.077</v>
      </c>
      <c r="H13" s="148">
        <f t="shared" si="2"/>
        <v>823.14099999999996</v>
      </c>
      <c r="I13" s="148"/>
      <c r="J13" s="143" t="s">
        <v>500</v>
      </c>
      <c r="K13" s="143">
        <v>2007</v>
      </c>
      <c r="L13" s="149">
        <f>+((B44-B40)/C40)</f>
        <v>8.6249751042702466E-2</v>
      </c>
      <c r="N13" s="148">
        <f>+G44-G40</f>
        <v>118.22399999999993</v>
      </c>
    </row>
    <row r="14" spans="1:14" x14ac:dyDescent="0.25">
      <c r="A14" s="148">
        <v>25533</v>
      </c>
      <c r="B14" s="148">
        <f t="shared" si="0"/>
        <v>816126</v>
      </c>
      <c r="C14" s="148">
        <v>841659</v>
      </c>
      <c r="D14" s="143" t="s">
        <v>500</v>
      </c>
      <c r="E14" s="173">
        <v>36707</v>
      </c>
      <c r="F14" s="148">
        <f t="shared" si="1"/>
        <v>25.533000000000001</v>
      </c>
      <c r="G14" s="148">
        <f t="shared" si="1"/>
        <v>816.12599999999998</v>
      </c>
      <c r="H14" s="148">
        <f t="shared" si="2"/>
        <v>841.65899999999999</v>
      </c>
      <c r="I14" s="148"/>
      <c r="J14" s="143" t="s">
        <v>500</v>
      </c>
      <c r="K14" s="143">
        <v>2008</v>
      </c>
      <c r="L14" s="149">
        <f>+((B48-B44)/C44)</f>
        <v>2.095567085100648E-2</v>
      </c>
      <c r="N14" s="148">
        <f>+G48-G44</f>
        <v>31.253999999999905</v>
      </c>
    </row>
    <row r="15" spans="1:14" x14ac:dyDescent="0.25">
      <c r="A15" s="148">
        <v>26111</v>
      </c>
      <c r="B15" s="148">
        <f t="shared" si="0"/>
        <v>822753</v>
      </c>
      <c r="C15" s="148">
        <v>848864</v>
      </c>
      <c r="D15" s="143" t="s">
        <v>500</v>
      </c>
      <c r="E15" s="173">
        <v>36799</v>
      </c>
      <c r="F15" s="148">
        <f t="shared" si="1"/>
        <v>26.111000000000001</v>
      </c>
      <c r="G15" s="148">
        <f t="shared" si="1"/>
        <v>822.75300000000004</v>
      </c>
      <c r="H15" s="148">
        <f t="shared" si="2"/>
        <v>848.86400000000003</v>
      </c>
      <c r="I15" s="148"/>
      <c r="J15" s="143" t="s">
        <v>500</v>
      </c>
      <c r="K15" s="143">
        <v>2009</v>
      </c>
      <c r="L15" s="149">
        <f>+((B52-B48)/C48)</f>
        <v>6.3588701749787008E-3</v>
      </c>
      <c r="N15" s="148">
        <f>+G52-G48</f>
        <v>9.7030000000002019</v>
      </c>
    </row>
    <row r="16" spans="1:14" x14ac:dyDescent="0.25">
      <c r="A16" s="148">
        <v>28174</v>
      </c>
      <c r="B16" s="148">
        <f t="shared" si="0"/>
        <v>839565</v>
      </c>
      <c r="C16" s="148">
        <v>867739</v>
      </c>
      <c r="D16" s="143" t="s">
        <v>500</v>
      </c>
      <c r="E16" s="173">
        <v>36891</v>
      </c>
      <c r="F16" s="148">
        <f t="shared" si="1"/>
        <v>28.173999999999999</v>
      </c>
      <c r="G16" s="148">
        <f t="shared" si="1"/>
        <v>839.56500000000005</v>
      </c>
      <c r="H16" s="148">
        <f t="shared" si="2"/>
        <v>867.73900000000003</v>
      </c>
      <c r="I16" s="148"/>
      <c r="J16" s="143" t="s">
        <v>500</v>
      </c>
      <c r="K16" s="143">
        <v>2010</v>
      </c>
      <c r="L16" s="149">
        <f>+((B56-B52)/C52)</f>
        <v>1.8976295868096037E-2</v>
      </c>
      <c r="N16" s="148">
        <f>+G56-G52</f>
        <v>29.215999999999894</v>
      </c>
    </row>
    <row r="17" spans="1:14" x14ac:dyDescent="0.25">
      <c r="A17" s="148">
        <v>26373</v>
      </c>
      <c r="B17" s="148">
        <f t="shared" si="0"/>
        <v>859580</v>
      </c>
      <c r="C17" s="148">
        <v>885953</v>
      </c>
      <c r="D17" s="143" t="s">
        <v>500</v>
      </c>
      <c r="E17" s="173">
        <v>36981</v>
      </c>
      <c r="F17" s="148">
        <f t="shared" si="1"/>
        <v>26.373000000000001</v>
      </c>
      <c r="G17" s="148">
        <f t="shared" si="1"/>
        <v>859.58</v>
      </c>
      <c r="H17" s="148">
        <f t="shared" si="2"/>
        <v>885.95299999999997</v>
      </c>
      <c r="I17" s="148"/>
      <c r="J17" s="143" t="s">
        <v>500</v>
      </c>
      <c r="K17" s="143">
        <v>2011</v>
      </c>
      <c r="L17" s="149">
        <f>+((B60-B56)/C56)</f>
        <v>-8.179590683071258E-3</v>
      </c>
      <c r="N17" s="148">
        <f>+G60-G56</f>
        <v>-12.848999999999933</v>
      </c>
    </row>
    <row r="18" spans="1:14" x14ac:dyDescent="0.25">
      <c r="A18" s="148">
        <v>27368</v>
      </c>
      <c r="B18" s="148">
        <f t="shared" si="0"/>
        <v>875541</v>
      </c>
      <c r="C18" s="148">
        <v>902909</v>
      </c>
      <c r="D18" s="143" t="s">
        <v>500</v>
      </c>
      <c r="E18" s="173">
        <v>37072</v>
      </c>
      <c r="F18" s="148">
        <f t="shared" si="1"/>
        <v>27.367999999999999</v>
      </c>
      <c r="G18" s="148">
        <f t="shared" si="1"/>
        <v>875.54100000000005</v>
      </c>
      <c r="H18" s="148">
        <f t="shared" si="2"/>
        <v>902.90899999999999</v>
      </c>
      <c r="I18" s="148"/>
      <c r="J18" s="143" t="s">
        <v>500</v>
      </c>
      <c r="K18" s="143">
        <v>2012</v>
      </c>
      <c r="L18" s="149">
        <f>+((B64-B60)/C60)</f>
        <v>4.9551362060172077E-2</v>
      </c>
      <c r="N18" s="148">
        <f>+G64-G60</f>
        <v>77.336000000000013</v>
      </c>
    </row>
    <row r="19" spans="1:14" x14ac:dyDescent="0.25">
      <c r="A19" s="148">
        <v>28160</v>
      </c>
      <c r="B19" s="148">
        <f t="shared" si="0"/>
        <v>885274</v>
      </c>
      <c r="C19" s="148">
        <v>913434</v>
      </c>
      <c r="D19" s="143" t="s">
        <v>500</v>
      </c>
      <c r="E19" s="173">
        <v>37164</v>
      </c>
      <c r="F19" s="148">
        <f t="shared" si="1"/>
        <v>28.16</v>
      </c>
      <c r="G19" s="148">
        <f t="shared" si="1"/>
        <v>885.274</v>
      </c>
      <c r="H19" s="148">
        <f t="shared" si="2"/>
        <v>913.43399999999997</v>
      </c>
      <c r="I19" s="148"/>
      <c r="J19" s="143" t="s">
        <v>500</v>
      </c>
      <c r="K19" s="143">
        <v>2013</v>
      </c>
      <c r="L19" s="149">
        <f>+((B68-B64)/C64)</f>
        <v>4.3139788222747007E-2</v>
      </c>
      <c r="N19" s="148">
        <f>+G68-G64</f>
        <v>70.787000000000035</v>
      </c>
    </row>
    <row r="20" spans="1:14" x14ac:dyDescent="0.25">
      <c r="A20" s="148">
        <v>30450</v>
      </c>
      <c r="B20" s="148">
        <f t="shared" si="0"/>
        <v>890567</v>
      </c>
      <c r="C20" s="148">
        <v>921017</v>
      </c>
      <c r="D20" s="143" t="s">
        <v>500</v>
      </c>
      <c r="E20" s="173">
        <v>37256</v>
      </c>
      <c r="F20" s="148">
        <f t="shared" si="1"/>
        <v>30.45</v>
      </c>
      <c r="G20" s="148">
        <f t="shared" si="1"/>
        <v>890.56700000000001</v>
      </c>
      <c r="H20" s="148">
        <f t="shared" si="2"/>
        <v>921.01700000000005</v>
      </c>
      <c r="I20" s="148"/>
      <c r="J20" s="143" t="s">
        <v>500</v>
      </c>
      <c r="K20" s="143">
        <v>2014</v>
      </c>
      <c r="L20" s="149">
        <f>+((B72-B68)/C68)</f>
        <v>4.309508088092899E-2</v>
      </c>
      <c r="N20" s="148">
        <f>+G72-G68</f>
        <v>73.880999999999858</v>
      </c>
    </row>
    <row r="21" spans="1:14" x14ac:dyDescent="0.25">
      <c r="A21" s="148">
        <v>29991</v>
      </c>
      <c r="B21" s="148">
        <f t="shared" si="0"/>
        <v>903481</v>
      </c>
      <c r="C21" s="148">
        <v>933472</v>
      </c>
      <c r="D21" s="143" t="s">
        <v>500</v>
      </c>
      <c r="E21" s="173">
        <v>37346</v>
      </c>
      <c r="F21" s="148">
        <f t="shared" si="1"/>
        <v>29.991</v>
      </c>
      <c r="G21" s="148">
        <f t="shared" si="1"/>
        <v>903.48099999999999</v>
      </c>
      <c r="H21" s="148">
        <f t="shared" si="2"/>
        <v>933.47199999999998</v>
      </c>
      <c r="I21" s="148"/>
      <c r="J21" s="143" t="s">
        <v>500</v>
      </c>
      <c r="K21" s="143">
        <v>2015</v>
      </c>
      <c r="L21" s="149">
        <f>+((B76-B72)/C72)</f>
        <v>3.8815447586949471E-2</v>
      </c>
      <c r="N21" s="148">
        <f>+G76-G72</f>
        <v>69.538999999999987</v>
      </c>
    </row>
    <row r="22" spans="1:14" x14ac:dyDescent="0.25">
      <c r="A22" s="148">
        <v>29969</v>
      </c>
      <c r="B22" s="148">
        <f t="shared" si="0"/>
        <v>921132</v>
      </c>
      <c r="C22" s="148">
        <v>951101</v>
      </c>
      <c r="D22" s="143" t="s">
        <v>500</v>
      </c>
      <c r="E22" s="173">
        <v>37437</v>
      </c>
      <c r="F22" s="148">
        <f t="shared" si="1"/>
        <v>29.969000000000001</v>
      </c>
      <c r="G22" s="148">
        <f t="shared" si="1"/>
        <v>921.13199999999995</v>
      </c>
      <c r="H22" s="148">
        <f t="shared" si="2"/>
        <v>951.101</v>
      </c>
      <c r="I22" s="148"/>
      <c r="J22" s="143" t="s">
        <v>500</v>
      </c>
      <c r="K22" s="143">
        <v>2016</v>
      </c>
      <c r="L22" s="149">
        <f>+((B80-B76)/C76)</f>
        <v>7.1688844517697414E-2</v>
      </c>
      <c r="N22" s="148">
        <f>+G80-G76</f>
        <v>133.70500000000015</v>
      </c>
    </row>
    <row r="23" spans="1:14" x14ac:dyDescent="0.25">
      <c r="A23" s="148">
        <v>29905</v>
      </c>
      <c r="B23" s="148">
        <f t="shared" si="0"/>
        <v>933901</v>
      </c>
      <c r="C23" s="148">
        <v>963806</v>
      </c>
      <c r="D23" s="143" t="s">
        <v>500</v>
      </c>
      <c r="E23" s="173">
        <v>37529</v>
      </c>
      <c r="F23" s="148">
        <f t="shared" si="1"/>
        <v>29.905000000000001</v>
      </c>
      <c r="G23" s="148">
        <f t="shared" si="1"/>
        <v>933.90099999999995</v>
      </c>
      <c r="H23" s="148">
        <f t="shared" si="2"/>
        <v>963.80600000000004</v>
      </c>
      <c r="I23" s="148"/>
      <c r="J23" s="143" t="s">
        <v>500</v>
      </c>
      <c r="K23" s="143">
        <v>2017</v>
      </c>
      <c r="L23" s="149">
        <f>+((B84-B80)/C80)</f>
        <v>4.9409069168607177E-2</v>
      </c>
      <c r="N23" s="148">
        <f>+G84-G80</f>
        <v>99.067999999999984</v>
      </c>
    </row>
    <row r="24" spans="1:14" x14ac:dyDescent="0.25">
      <c r="A24" s="148">
        <v>31889</v>
      </c>
      <c r="B24" s="148">
        <f t="shared" si="0"/>
        <v>950737</v>
      </c>
      <c r="C24" s="148">
        <v>982626</v>
      </c>
      <c r="D24" s="143" t="s">
        <v>500</v>
      </c>
      <c r="E24" s="173">
        <v>37621</v>
      </c>
      <c r="F24" s="148">
        <f t="shared" si="1"/>
        <v>31.888999999999999</v>
      </c>
      <c r="G24" s="148">
        <f t="shared" si="1"/>
        <v>950.73699999999997</v>
      </c>
      <c r="H24" s="148">
        <f t="shared" si="2"/>
        <v>982.62599999999998</v>
      </c>
      <c r="I24" s="148"/>
      <c r="J24" s="143" t="s">
        <v>500</v>
      </c>
    </row>
    <row r="25" spans="1:14" x14ac:dyDescent="0.25">
      <c r="A25" s="148">
        <v>31484</v>
      </c>
      <c r="B25" s="148">
        <f t="shared" si="0"/>
        <v>964806</v>
      </c>
      <c r="C25" s="148">
        <v>996290</v>
      </c>
      <c r="D25" s="143" t="s">
        <v>500</v>
      </c>
      <c r="E25" s="173">
        <v>37711</v>
      </c>
      <c r="F25" s="148">
        <f t="shared" si="1"/>
        <v>31.484000000000002</v>
      </c>
      <c r="G25" s="148">
        <f t="shared" si="1"/>
        <v>964.80600000000004</v>
      </c>
      <c r="H25" s="148">
        <f t="shared" si="2"/>
        <v>996.29</v>
      </c>
      <c r="I25" s="148"/>
      <c r="J25" s="143" t="s">
        <v>500</v>
      </c>
    </row>
    <row r="26" spans="1:14" x14ac:dyDescent="0.25">
      <c r="A26" s="148">
        <v>32070</v>
      </c>
      <c r="B26" s="148">
        <f t="shared" si="0"/>
        <v>990346</v>
      </c>
      <c r="C26" s="148">
        <v>1022416</v>
      </c>
      <c r="D26" s="143" t="s">
        <v>500</v>
      </c>
      <c r="E26" s="173">
        <v>37802</v>
      </c>
      <c r="F26" s="148">
        <f t="shared" si="1"/>
        <v>32.07</v>
      </c>
      <c r="G26" s="148">
        <f t="shared" si="1"/>
        <v>990.346</v>
      </c>
      <c r="H26" s="148">
        <f t="shared" si="2"/>
        <v>1022.4160000000001</v>
      </c>
      <c r="I26" s="148"/>
      <c r="J26" s="143" t="s">
        <v>500</v>
      </c>
    </row>
    <row r="27" spans="1:14" x14ac:dyDescent="0.25">
      <c r="A27" s="148">
        <v>32368</v>
      </c>
      <c r="B27" s="148">
        <f t="shared" si="0"/>
        <v>991801</v>
      </c>
      <c r="C27" s="148">
        <v>1024169</v>
      </c>
      <c r="D27" s="143" t="s">
        <v>500</v>
      </c>
      <c r="E27" s="173">
        <v>37894</v>
      </c>
      <c r="F27" s="148">
        <f t="shared" si="1"/>
        <v>32.368000000000002</v>
      </c>
      <c r="G27" s="148">
        <f t="shared" si="1"/>
        <v>991.80100000000004</v>
      </c>
      <c r="H27" s="148">
        <f t="shared" si="2"/>
        <v>1024.1690000000001</v>
      </c>
      <c r="I27" s="148"/>
      <c r="J27" s="143" t="s">
        <v>500</v>
      </c>
    </row>
    <row r="28" spans="1:14" x14ac:dyDescent="0.25">
      <c r="A28" s="148">
        <v>34010</v>
      </c>
      <c r="B28" s="148">
        <f t="shared" si="0"/>
        <v>1019499</v>
      </c>
      <c r="C28" s="148">
        <v>1053509</v>
      </c>
      <c r="D28" s="143" t="s">
        <v>500</v>
      </c>
      <c r="E28" s="173">
        <v>37986</v>
      </c>
      <c r="F28" s="148">
        <f t="shared" si="1"/>
        <v>34.01</v>
      </c>
      <c r="G28" s="148">
        <f t="shared" si="1"/>
        <v>1019.499</v>
      </c>
      <c r="H28" s="148">
        <f t="shared" si="2"/>
        <v>1053.509</v>
      </c>
      <c r="I28" s="148"/>
      <c r="J28" s="143" t="s">
        <v>500</v>
      </c>
    </row>
    <row r="29" spans="1:14" x14ac:dyDescent="0.25">
      <c r="A29" s="148">
        <v>33285</v>
      </c>
      <c r="B29" s="148">
        <f t="shared" si="0"/>
        <v>1030382</v>
      </c>
      <c r="C29" s="148">
        <v>1063667</v>
      </c>
      <c r="D29" s="143" t="s">
        <v>500</v>
      </c>
      <c r="E29" s="173">
        <v>38077</v>
      </c>
      <c r="F29" s="148">
        <f t="shared" si="1"/>
        <v>33.284999999999997</v>
      </c>
      <c r="G29" s="148">
        <f t="shared" si="1"/>
        <v>1030.3820000000001</v>
      </c>
      <c r="H29" s="148">
        <f t="shared" si="2"/>
        <v>1063.6669999999999</v>
      </c>
      <c r="I29" s="148"/>
      <c r="J29" s="143" t="s">
        <v>500</v>
      </c>
    </row>
    <row r="30" spans="1:14" x14ac:dyDescent="0.25">
      <c r="A30" s="148">
        <v>33357</v>
      </c>
      <c r="B30" s="148">
        <f t="shared" si="0"/>
        <v>1051329</v>
      </c>
      <c r="C30" s="148">
        <v>1084686</v>
      </c>
      <c r="D30" s="143" t="s">
        <v>500</v>
      </c>
      <c r="E30" s="173">
        <v>38168</v>
      </c>
      <c r="F30" s="148">
        <f t="shared" si="1"/>
        <v>33.356999999999999</v>
      </c>
      <c r="G30" s="148">
        <f t="shared" si="1"/>
        <v>1051.329</v>
      </c>
      <c r="H30" s="148">
        <f t="shared" si="2"/>
        <v>1084.6859999999999</v>
      </c>
      <c r="I30" s="148"/>
      <c r="J30" s="143" t="s">
        <v>500</v>
      </c>
    </row>
    <row r="31" spans="1:14" x14ac:dyDescent="0.25">
      <c r="A31" s="148">
        <v>34064</v>
      </c>
      <c r="B31" s="148">
        <f t="shared" si="0"/>
        <v>1065520</v>
      </c>
      <c r="C31" s="148">
        <v>1099584</v>
      </c>
      <c r="D31" s="143" t="s">
        <v>500</v>
      </c>
      <c r="E31" s="173">
        <v>38260</v>
      </c>
      <c r="F31" s="148">
        <f t="shared" si="1"/>
        <v>34.064</v>
      </c>
      <c r="G31" s="148">
        <f t="shared" si="1"/>
        <v>1065.52</v>
      </c>
      <c r="H31" s="148">
        <f t="shared" si="2"/>
        <v>1099.5840000000001</v>
      </c>
      <c r="I31" s="148"/>
      <c r="J31" s="143" t="s">
        <v>500</v>
      </c>
    </row>
    <row r="32" spans="1:14" x14ac:dyDescent="0.25">
      <c r="A32" s="148">
        <v>36410</v>
      </c>
      <c r="B32" s="148">
        <f t="shared" si="0"/>
        <v>1094687</v>
      </c>
      <c r="C32" s="148">
        <v>1131097</v>
      </c>
      <c r="D32" s="143" t="s">
        <v>500</v>
      </c>
      <c r="E32" s="173">
        <v>38352</v>
      </c>
      <c r="F32" s="148">
        <f t="shared" si="1"/>
        <v>36.409999999999997</v>
      </c>
      <c r="G32" s="148">
        <f t="shared" si="1"/>
        <v>1094.6869999999999</v>
      </c>
      <c r="H32" s="148">
        <f t="shared" si="2"/>
        <v>1131.097</v>
      </c>
      <c r="I32" s="148"/>
      <c r="J32" s="143" t="s">
        <v>500</v>
      </c>
    </row>
    <row r="33" spans="1:10" x14ac:dyDescent="0.25">
      <c r="A33" s="148">
        <v>35383</v>
      </c>
      <c r="B33" s="148">
        <f t="shared" si="0"/>
        <v>1122245</v>
      </c>
      <c r="C33" s="148">
        <v>1157628</v>
      </c>
      <c r="D33" s="143" t="s">
        <v>500</v>
      </c>
      <c r="E33" s="173">
        <v>38442</v>
      </c>
      <c r="F33" s="148">
        <f t="shared" si="1"/>
        <v>35.383000000000003</v>
      </c>
      <c r="G33" s="148">
        <f t="shared" si="1"/>
        <v>1122.2449999999999</v>
      </c>
      <c r="H33" s="148">
        <f t="shared" si="2"/>
        <v>1157.6279999999999</v>
      </c>
      <c r="I33" s="148"/>
      <c r="J33" s="143" t="s">
        <v>500</v>
      </c>
    </row>
    <row r="34" spans="1:10" x14ac:dyDescent="0.25">
      <c r="A34" s="148">
        <v>35357</v>
      </c>
      <c r="B34" s="148">
        <f t="shared" si="0"/>
        <v>1152419</v>
      </c>
      <c r="C34" s="148">
        <v>1187776</v>
      </c>
      <c r="D34" s="143" t="s">
        <v>500</v>
      </c>
      <c r="E34" s="173">
        <v>38533</v>
      </c>
      <c r="F34" s="148">
        <f t="shared" si="1"/>
        <v>35.356999999999999</v>
      </c>
      <c r="G34" s="148">
        <f t="shared" si="1"/>
        <v>1152.4190000000001</v>
      </c>
      <c r="H34" s="148">
        <f t="shared" si="2"/>
        <v>1187.7760000000001</v>
      </c>
      <c r="I34" s="148"/>
      <c r="J34" s="143" t="s">
        <v>500</v>
      </c>
    </row>
    <row r="35" spans="1:10" x14ac:dyDescent="0.25">
      <c r="A35" s="148">
        <v>36037</v>
      </c>
      <c r="B35" s="148">
        <f t="shared" si="0"/>
        <v>1168063</v>
      </c>
      <c r="C35" s="148">
        <v>1204100</v>
      </c>
      <c r="D35" s="143" t="s">
        <v>500</v>
      </c>
      <c r="E35" s="173">
        <v>38625</v>
      </c>
      <c r="F35" s="148">
        <f t="shared" si="1"/>
        <v>36.036999999999999</v>
      </c>
      <c r="G35" s="148">
        <f t="shared" si="1"/>
        <v>1168.0630000000001</v>
      </c>
      <c r="H35" s="148">
        <f t="shared" si="2"/>
        <v>1204.0999999999999</v>
      </c>
      <c r="I35" s="148"/>
      <c r="J35" s="143" t="s">
        <v>500</v>
      </c>
    </row>
    <row r="36" spans="1:10" x14ac:dyDescent="0.25">
      <c r="A36" s="148">
        <v>38508</v>
      </c>
      <c r="B36" s="148">
        <f t="shared" si="0"/>
        <v>1204175</v>
      </c>
      <c r="C36" s="148">
        <v>1242683</v>
      </c>
      <c r="D36" s="143" t="s">
        <v>500</v>
      </c>
      <c r="E36" s="173">
        <v>38717</v>
      </c>
      <c r="F36" s="148">
        <f t="shared" si="1"/>
        <v>38.508000000000003</v>
      </c>
      <c r="G36" s="148">
        <f t="shared" si="1"/>
        <v>1204.175</v>
      </c>
      <c r="H36" s="148">
        <f t="shared" si="2"/>
        <v>1242.683</v>
      </c>
      <c r="I36" s="148"/>
      <c r="J36" s="143" t="s">
        <v>500</v>
      </c>
    </row>
    <row r="37" spans="1:10" x14ac:dyDescent="0.25">
      <c r="A37" s="148">
        <v>38059</v>
      </c>
      <c r="B37" s="148">
        <f t="shared" si="0"/>
        <v>1234613</v>
      </c>
      <c r="C37" s="148">
        <v>1272672</v>
      </c>
      <c r="D37" s="143" t="s">
        <v>500</v>
      </c>
      <c r="E37" s="173">
        <v>38807</v>
      </c>
      <c r="F37" s="148">
        <f t="shared" si="1"/>
        <v>38.058999999999997</v>
      </c>
      <c r="G37" s="148">
        <f t="shared" si="1"/>
        <v>1234.6130000000001</v>
      </c>
      <c r="H37" s="148">
        <f t="shared" si="2"/>
        <v>1272.672</v>
      </c>
      <c r="I37" s="148"/>
      <c r="J37" s="143" t="s">
        <v>500</v>
      </c>
    </row>
    <row r="38" spans="1:10" x14ac:dyDescent="0.25">
      <c r="A38" s="148">
        <v>38258</v>
      </c>
      <c r="B38" s="148">
        <f t="shared" si="0"/>
        <v>1277330</v>
      </c>
      <c r="C38" s="148">
        <v>1315588</v>
      </c>
      <c r="D38" s="148">
        <v>22089</v>
      </c>
      <c r="E38" s="173">
        <v>38898</v>
      </c>
      <c r="F38" s="148">
        <f t="shared" si="1"/>
        <v>38.258000000000003</v>
      </c>
      <c r="G38" s="148">
        <f t="shared" si="1"/>
        <v>1277.33</v>
      </c>
      <c r="H38" s="148">
        <f t="shared" si="2"/>
        <v>1315.588</v>
      </c>
      <c r="I38" s="148"/>
      <c r="J38" s="148">
        <f t="shared" ref="J38:J86" si="3">+D38/1000</f>
        <v>22.088999999999999</v>
      </c>
    </row>
    <row r="39" spans="1:10" x14ac:dyDescent="0.25">
      <c r="A39" s="148">
        <v>38429</v>
      </c>
      <c r="B39" s="148">
        <f t="shared" si="0"/>
        <v>1308194</v>
      </c>
      <c r="C39" s="148">
        <v>1346623</v>
      </c>
      <c r="D39" s="148">
        <v>18651</v>
      </c>
      <c r="E39" s="173">
        <v>38990</v>
      </c>
      <c r="F39" s="148">
        <f t="shared" si="1"/>
        <v>38.429000000000002</v>
      </c>
      <c r="G39" s="148">
        <f t="shared" si="1"/>
        <v>1308.194</v>
      </c>
      <c r="H39" s="148">
        <f t="shared" si="2"/>
        <v>1346.623</v>
      </c>
      <c r="I39" s="148"/>
      <c r="J39" s="148">
        <f t="shared" si="3"/>
        <v>18.651</v>
      </c>
    </row>
    <row r="40" spans="1:10" x14ac:dyDescent="0.25">
      <c r="A40" s="148">
        <v>40546</v>
      </c>
      <c r="B40" s="148">
        <f t="shared" si="0"/>
        <v>1330171</v>
      </c>
      <c r="C40" s="148">
        <v>1370717</v>
      </c>
      <c r="D40" s="148">
        <v>20205</v>
      </c>
      <c r="E40" s="173">
        <v>39082</v>
      </c>
      <c r="F40" s="148">
        <f t="shared" si="1"/>
        <v>40.545999999999999</v>
      </c>
      <c r="G40" s="148">
        <f t="shared" si="1"/>
        <v>1330.171</v>
      </c>
      <c r="H40" s="148">
        <f t="shared" si="2"/>
        <v>1370.7170000000001</v>
      </c>
      <c r="I40" s="148"/>
      <c r="J40" s="148">
        <f t="shared" si="3"/>
        <v>20.204999999999998</v>
      </c>
    </row>
    <row r="41" spans="1:10" x14ac:dyDescent="0.25">
      <c r="A41" s="148">
        <v>39394</v>
      </c>
      <c r="B41" s="148">
        <f t="shared" si="0"/>
        <v>1360034</v>
      </c>
      <c r="C41" s="148">
        <v>1399428</v>
      </c>
      <c r="D41" s="148">
        <v>17687</v>
      </c>
      <c r="E41" s="173">
        <v>39172</v>
      </c>
      <c r="F41" s="148">
        <f t="shared" si="1"/>
        <v>39.393999999999998</v>
      </c>
      <c r="G41" s="148">
        <f t="shared" si="1"/>
        <v>1360.0340000000001</v>
      </c>
      <c r="H41" s="148">
        <f t="shared" si="2"/>
        <v>1399.4280000000001</v>
      </c>
      <c r="I41" s="148"/>
      <c r="J41" s="148">
        <f t="shared" si="3"/>
        <v>17.687000000000001</v>
      </c>
    </row>
    <row r="42" spans="1:10" x14ac:dyDescent="0.25">
      <c r="A42" s="148">
        <v>40129</v>
      </c>
      <c r="B42" s="148">
        <f t="shared" si="0"/>
        <v>1404048</v>
      </c>
      <c r="C42" s="148">
        <v>1444177</v>
      </c>
      <c r="D42" s="148">
        <v>17940</v>
      </c>
      <c r="E42" s="173">
        <v>39263</v>
      </c>
      <c r="F42" s="148">
        <f t="shared" si="1"/>
        <v>40.128999999999998</v>
      </c>
      <c r="G42" s="148">
        <f t="shared" si="1"/>
        <v>1404.048</v>
      </c>
      <c r="H42" s="148">
        <f t="shared" si="2"/>
        <v>1444.1769999999999</v>
      </c>
      <c r="I42" s="148"/>
      <c r="J42" s="148">
        <f t="shared" si="3"/>
        <v>17.940000000000001</v>
      </c>
    </row>
    <row r="43" spans="1:10" x14ac:dyDescent="0.25">
      <c r="A43" s="148">
        <v>40899</v>
      </c>
      <c r="B43" s="148">
        <f t="shared" si="0"/>
        <v>1427542</v>
      </c>
      <c r="C43" s="148">
        <v>1468441</v>
      </c>
      <c r="D43" s="148">
        <v>24661</v>
      </c>
      <c r="E43" s="173">
        <v>39355</v>
      </c>
      <c r="F43" s="148">
        <f t="shared" si="1"/>
        <v>40.899000000000001</v>
      </c>
      <c r="G43" s="148">
        <f t="shared" si="1"/>
        <v>1427.5419999999999</v>
      </c>
      <c r="H43" s="148">
        <f t="shared" si="2"/>
        <v>1468.441</v>
      </c>
      <c r="I43" s="148"/>
      <c r="J43" s="148">
        <f t="shared" si="3"/>
        <v>24.661000000000001</v>
      </c>
    </row>
    <row r="44" spans="1:10" x14ac:dyDescent="0.25">
      <c r="A44" s="148">
        <v>43039</v>
      </c>
      <c r="B44" s="148">
        <f t="shared" si="0"/>
        <v>1448395</v>
      </c>
      <c r="C44" s="148">
        <v>1491434</v>
      </c>
      <c r="D44" s="148">
        <v>23868</v>
      </c>
      <c r="E44" s="173">
        <v>39447</v>
      </c>
      <c r="F44" s="148">
        <f t="shared" si="1"/>
        <v>43.039000000000001</v>
      </c>
      <c r="G44" s="148">
        <f t="shared" si="1"/>
        <v>1448.395</v>
      </c>
      <c r="H44" s="148">
        <f t="shared" si="2"/>
        <v>1491.434</v>
      </c>
      <c r="I44" s="148"/>
      <c r="J44" s="148">
        <f t="shared" si="3"/>
        <v>23.867999999999999</v>
      </c>
    </row>
    <row r="45" spans="1:10" x14ac:dyDescent="0.25">
      <c r="A45" s="148">
        <v>42186</v>
      </c>
      <c r="B45" s="148">
        <f t="shared" si="0"/>
        <v>1463827</v>
      </c>
      <c r="C45" s="148">
        <v>1506013</v>
      </c>
      <c r="D45" s="148">
        <v>25688</v>
      </c>
      <c r="E45" s="173">
        <v>39538</v>
      </c>
      <c r="F45" s="148">
        <f t="shared" si="1"/>
        <v>42.186</v>
      </c>
      <c r="G45" s="148">
        <f t="shared" si="1"/>
        <v>1463.827</v>
      </c>
      <c r="H45" s="148">
        <f t="shared" si="2"/>
        <v>1506.0129999999999</v>
      </c>
      <c r="I45" s="148"/>
      <c r="J45" s="148">
        <f t="shared" si="3"/>
        <v>25.687999999999999</v>
      </c>
    </row>
    <row r="46" spans="1:10" x14ac:dyDescent="0.25">
      <c r="A46" s="148">
        <v>42814</v>
      </c>
      <c r="B46" s="148">
        <f t="shared" si="0"/>
        <v>1472894</v>
      </c>
      <c r="C46" s="148">
        <v>1515708</v>
      </c>
      <c r="D46" s="148">
        <v>28319</v>
      </c>
      <c r="E46" s="173">
        <v>39629</v>
      </c>
      <c r="F46" s="148">
        <f t="shared" si="1"/>
        <v>42.814</v>
      </c>
      <c r="G46" s="148">
        <f t="shared" si="1"/>
        <v>1472.894</v>
      </c>
      <c r="H46" s="148">
        <f t="shared" si="2"/>
        <v>1515.7080000000001</v>
      </c>
      <c r="I46" s="148"/>
      <c r="J46" s="148">
        <f t="shared" si="3"/>
        <v>28.318999999999999</v>
      </c>
    </row>
    <row r="47" spans="1:10" x14ac:dyDescent="0.25">
      <c r="A47" s="148">
        <v>42645</v>
      </c>
      <c r="B47" s="148">
        <f t="shared" si="0"/>
        <v>1463137</v>
      </c>
      <c r="C47" s="148">
        <v>1505782</v>
      </c>
      <c r="D47" s="148">
        <v>36309</v>
      </c>
      <c r="E47" s="173">
        <v>39721</v>
      </c>
      <c r="F47" s="148">
        <f t="shared" si="1"/>
        <v>42.645000000000003</v>
      </c>
      <c r="G47" s="148">
        <f t="shared" si="1"/>
        <v>1463.1369999999999</v>
      </c>
      <c r="H47" s="148">
        <f t="shared" si="2"/>
        <v>1505.7819999999999</v>
      </c>
      <c r="I47" s="148"/>
      <c r="J47" s="148">
        <f t="shared" si="3"/>
        <v>36.308999999999997</v>
      </c>
    </row>
    <row r="48" spans="1:10" x14ac:dyDescent="0.25">
      <c r="A48" s="148">
        <v>46251</v>
      </c>
      <c r="B48" s="148">
        <f t="shared" si="0"/>
        <v>1479649</v>
      </c>
      <c r="C48" s="148">
        <v>1525900</v>
      </c>
      <c r="D48" s="148">
        <v>43098</v>
      </c>
      <c r="E48" s="173">
        <v>39813</v>
      </c>
      <c r="F48" s="148">
        <f t="shared" si="1"/>
        <v>46.250999999999998</v>
      </c>
      <c r="G48" s="148">
        <f t="shared" si="1"/>
        <v>1479.6489999999999</v>
      </c>
      <c r="H48" s="148">
        <f t="shared" si="2"/>
        <v>1525.9</v>
      </c>
      <c r="I48" s="148"/>
      <c r="J48" s="148">
        <f t="shared" si="3"/>
        <v>43.097999999999999</v>
      </c>
    </row>
    <row r="49" spans="1:10" x14ac:dyDescent="0.25">
      <c r="A49" s="148">
        <v>46426</v>
      </c>
      <c r="B49" s="148">
        <f t="shared" si="0"/>
        <v>1499289</v>
      </c>
      <c r="C49" s="148">
        <v>1545715</v>
      </c>
      <c r="D49" s="148">
        <v>40758</v>
      </c>
      <c r="E49" s="173">
        <v>39903</v>
      </c>
      <c r="F49" s="148">
        <f t="shared" si="1"/>
        <v>46.426000000000002</v>
      </c>
      <c r="G49" s="148">
        <f t="shared" si="1"/>
        <v>1499.289</v>
      </c>
      <c r="H49" s="148">
        <f t="shared" si="2"/>
        <v>1545.7149999999999</v>
      </c>
      <c r="I49" s="148"/>
      <c r="J49" s="148">
        <f t="shared" si="3"/>
        <v>40.758000000000003</v>
      </c>
    </row>
    <row r="50" spans="1:10" x14ac:dyDescent="0.25">
      <c r="A50" s="148">
        <v>46341</v>
      </c>
      <c r="B50" s="148">
        <f t="shared" si="0"/>
        <v>1503068</v>
      </c>
      <c r="C50" s="148">
        <v>1549409</v>
      </c>
      <c r="D50" s="148">
        <v>125383</v>
      </c>
      <c r="E50" s="173">
        <v>39994</v>
      </c>
      <c r="F50" s="148">
        <f t="shared" si="1"/>
        <v>46.341000000000001</v>
      </c>
      <c r="G50" s="148">
        <f t="shared" si="1"/>
        <v>1503.068</v>
      </c>
      <c r="H50" s="148">
        <f t="shared" si="2"/>
        <v>1549.4090000000001</v>
      </c>
      <c r="I50" s="148"/>
      <c r="J50" s="148">
        <f t="shared" si="3"/>
        <v>125.383</v>
      </c>
    </row>
    <row r="51" spans="1:10" x14ac:dyDescent="0.25">
      <c r="A51" s="148">
        <v>47287</v>
      </c>
      <c r="B51" s="148">
        <f t="shared" si="0"/>
        <v>1484987</v>
      </c>
      <c r="C51" s="148">
        <v>1532274</v>
      </c>
      <c r="D51" s="148">
        <v>137382</v>
      </c>
      <c r="E51" s="173">
        <v>40086</v>
      </c>
      <c r="F51" s="148">
        <f t="shared" si="1"/>
        <v>47.286999999999999</v>
      </c>
      <c r="G51" s="148">
        <f t="shared" si="1"/>
        <v>1484.9870000000001</v>
      </c>
      <c r="H51" s="148">
        <f t="shared" si="2"/>
        <v>1532.2739999999999</v>
      </c>
      <c r="I51" s="148"/>
      <c r="J51" s="148">
        <f t="shared" si="3"/>
        <v>137.38200000000001</v>
      </c>
    </row>
    <row r="52" spans="1:10" x14ac:dyDescent="0.25">
      <c r="A52" s="148">
        <v>50253</v>
      </c>
      <c r="B52" s="148">
        <f t="shared" si="0"/>
        <v>1489352</v>
      </c>
      <c r="C52" s="148">
        <v>1539605</v>
      </c>
      <c r="D52" s="148">
        <v>145830</v>
      </c>
      <c r="E52" s="173">
        <v>40178</v>
      </c>
      <c r="F52" s="148">
        <f t="shared" si="1"/>
        <v>50.253</v>
      </c>
      <c r="G52" s="148">
        <f t="shared" si="1"/>
        <v>1489.3520000000001</v>
      </c>
      <c r="H52" s="148">
        <f t="shared" si="2"/>
        <v>1539.605</v>
      </c>
      <c r="I52" s="148"/>
      <c r="J52" s="148">
        <f t="shared" si="3"/>
        <v>145.83000000000001</v>
      </c>
    </row>
    <row r="53" spans="1:10" x14ac:dyDescent="0.25">
      <c r="A53" s="148">
        <v>50164</v>
      </c>
      <c r="B53" s="148">
        <f t="shared" si="0"/>
        <v>1510222</v>
      </c>
      <c r="C53" s="148">
        <v>1560386</v>
      </c>
      <c r="D53" s="148">
        <v>152275</v>
      </c>
      <c r="E53" s="173">
        <v>40268</v>
      </c>
      <c r="F53" s="148">
        <f t="shared" si="1"/>
        <v>50.164000000000001</v>
      </c>
      <c r="G53" s="148">
        <f t="shared" si="1"/>
        <v>1510.222</v>
      </c>
      <c r="H53" s="148">
        <f t="shared" si="2"/>
        <v>1560.386</v>
      </c>
      <c r="I53" s="148"/>
      <c r="J53" s="148">
        <f t="shared" si="3"/>
        <v>152.27500000000001</v>
      </c>
    </row>
    <row r="54" spans="1:10" x14ac:dyDescent="0.25">
      <c r="A54" s="148">
        <v>50244</v>
      </c>
      <c r="B54" s="148">
        <f t="shared" si="0"/>
        <v>1513714</v>
      </c>
      <c r="C54" s="148">
        <v>1563958</v>
      </c>
      <c r="D54" s="148">
        <v>149737</v>
      </c>
      <c r="E54" s="173">
        <v>40359</v>
      </c>
      <c r="F54" s="148">
        <f t="shared" si="1"/>
        <v>50.244</v>
      </c>
      <c r="G54" s="148">
        <f t="shared" si="1"/>
        <v>1513.7139999999999</v>
      </c>
      <c r="H54" s="148">
        <f t="shared" si="2"/>
        <v>1563.9580000000001</v>
      </c>
      <c r="I54" s="148"/>
      <c r="J54" s="148">
        <f t="shared" si="3"/>
        <v>149.73699999999999</v>
      </c>
    </row>
    <row r="55" spans="1:10" x14ac:dyDescent="0.25">
      <c r="A55" s="148">
        <v>49754</v>
      </c>
      <c r="B55" s="148">
        <f t="shared" si="0"/>
        <v>1510633</v>
      </c>
      <c r="C55" s="148">
        <v>1560387</v>
      </c>
      <c r="D55" s="148">
        <v>144380</v>
      </c>
      <c r="E55" s="173">
        <v>40451</v>
      </c>
      <c r="F55" s="148">
        <f t="shared" si="1"/>
        <v>49.753999999999998</v>
      </c>
      <c r="G55" s="148">
        <f t="shared" si="1"/>
        <v>1510.633</v>
      </c>
      <c r="H55" s="148">
        <f t="shared" si="2"/>
        <v>1560.3869999999999</v>
      </c>
      <c r="I55" s="148"/>
      <c r="J55" s="148">
        <f t="shared" si="3"/>
        <v>144.38</v>
      </c>
    </row>
    <row r="56" spans="1:10" x14ac:dyDescent="0.25">
      <c r="A56" s="148">
        <v>52293</v>
      </c>
      <c r="B56" s="148">
        <f t="shared" si="0"/>
        <v>1518568</v>
      </c>
      <c r="C56" s="148">
        <v>1570861</v>
      </c>
      <c r="D56" s="148">
        <v>139953</v>
      </c>
      <c r="E56" s="173">
        <v>40543</v>
      </c>
      <c r="F56" s="148">
        <f t="shared" si="1"/>
        <v>52.292999999999999</v>
      </c>
      <c r="G56" s="148">
        <f t="shared" si="1"/>
        <v>1518.568</v>
      </c>
      <c r="H56" s="148">
        <f t="shared" si="2"/>
        <v>1570.8610000000001</v>
      </c>
      <c r="I56" s="148"/>
      <c r="J56" s="148">
        <f t="shared" si="3"/>
        <v>139.953</v>
      </c>
    </row>
    <row r="57" spans="1:10" x14ac:dyDescent="0.25">
      <c r="A57" s="148">
        <v>51415</v>
      </c>
      <c r="B57" s="148">
        <f t="shared" si="0"/>
        <v>1502103</v>
      </c>
      <c r="C57" s="148">
        <v>1553518</v>
      </c>
      <c r="D57" s="148">
        <v>135420</v>
      </c>
      <c r="E57" s="173">
        <v>40633</v>
      </c>
      <c r="F57" s="148">
        <f t="shared" si="1"/>
        <v>51.414999999999999</v>
      </c>
      <c r="G57" s="148">
        <f t="shared" si="1"/>
        <v>1502.1030000000001</v>
      </c>
      <c r="H57" s="148">
        <f t="shared" si="2"/>
        <v>1553.518</v>
      </c>
      <c r="I57" s="148"/>
      <c r="J57" s="148">
        <f t="shared" si="3"/>
        <v>135.41999999999999</v>
      </c>
    </row>
    <row r="58" spans="1:10" x14ac:dyDescent="0.25">
      <c r="A58" s="148">
        <v>52399</v>
      </c>
      <c r="B58" s="148">
        <f t="shared" si="0"/>
        <v>1502281</v>
      </c>
      <c r="C58" s="148">
        <v>1554680</v>
      </c>
      <c r="D58" s="148">
        <v>128903</v>
      </c>
      <c r="E58" s="173">
        <v>40724</v>
      </c>
      <c r="F58" s="148">
        <f t="shared" si="1"/>
        <v>52.399000000000001</v>
      </c>
      <c r="G58" s="148">
        <f t="shared" si="1"/>
        <v>1502.2809999999999</v>
      </c>
      <c r="H58" s="148">
        <f t="shared" si="2"/>
        <v>1554.68</v>
      </c>
      <c r="I58" s="148"/>
      <c r="J58" s="148">
        <f t="shared" si="3"/>
        <v>128.90299999999999</v>
      </c>
    </row>
    <row r="59" spans="1:10" x14ac:dyDescent="0.25">
      <c r="A59" s="148">
        <v>53233</v>
      </c>
      <c r="B59" s="148">
        <f t="shared" si="0"/>
        <v>1510659</v>
      </c>
      <c r="C59" s="148">
        <v>1563892</v>
      </c>
      <c r="D59" s="148">
        <v>124730</v>
      </c>
      <c r="E59" s="173">
        <v>40816</v>
      </c>
      <c r="F59" s="148">
        <f t="shared" si="1"/>
        <v>53.232999999999997</v>
      </c>
      <c r="G59" s="148">
        <f t="shared" si="1"/>
        <v>1510.6590000000001</v>
      </c>
      <c r="H59" s="148">
        <f t="shared" si="2"/>
        <v>1563.8920000000001</v>
      </c>
      <c r="I59" s="148"/>
      <c r="J59" s="148">
        <f t="shared" si="3"/>
        <v>124.73</v>
      </c>
    </row>
    <row r="60" spans="1:10" x14ac:dyDescent="0.25">
      <c r="A60" s="148">
        <v>55005</v>
      </c>
      <c r="B60" s="148">
        <f t="shared" si="0"/>
        <v>1505719</v>
      </c>
      <c r="C60" s="148">
        <v>1560724</v>
      </c>
      <c r="D60" s="148">
        <v>163905</v>
      </c>
      <c r="E60" s="173">
        <v>40908</v>
      </c>
      <c r="F60" s="148">
        <f t="shared" si="1"/>
        <v>55.005000000000003</v>
      </c>
      <c r="G60" s="148">
        <f t="shared" si="1"/>
        <v>1505.7190000000001</v>
      </c>
      <c r="H60" s="148">
        <f t="shared" si="2"/>
        <v>1560.7239999999999</v>
      </c>
      <c r="I60" s="148"/>
      <c r="J60" s="148">
        <f t="shared" si="3"/>
        <v>163.905</v>
      </c>
    </row>
    <row r="61" spans="1:10" x14ac:dyDescent="0.25">
      <c r="A61" s="148">
        <v>54760</v>
      </c>
      <c r="B61" s="148">
        <f t="shared" si="0"/>
        <v>1534777</v>
      </c>
      <c r="C61" s="148">
        <v>1589537</v>
      </c>
      <c r="D61" s="148">
        <v>202273</v>
      </c>
      <c r="E61" s="173">
        <v>40999</v>
      </c>
      <c r="F61" s="148">
        <f t="shared" si="1"/>
        <v>54.76</v>
      </c>
      <c r="G61" s="148">
        <f t="shared" si="1"/>
        <v>1534.777</v>
      </c>
      <c r="H61" s="148">
        <f t="shared" si="2"/>
        <v>1589.537</v>
      </c>
      <c r="I61" s="148"/>
      <c r="J61" s="148">
        <f t="shared" si="3"/>
        <v>202.273</v>
      </c>
    </row>
    <row r="62" spans="1:10" x14ac:dyDescent="0.25">
      <c r="A62" s="148">
        <v>55616</v>
      </c>
      <c r="B62" s="148">
        <f t="shared" si="0"/>
        <v>1558125</v>
      </c>
      <c r="C62" s="148">
        <v>1613741</v>
      </c>
      <c r="D62" s="148">
        <v>228207</v>
      </c>
      <c r="E62" s="173">
        <v>41090</v>
      </c>
      <c r="F62" s="148">
        <f t="shared" si="1"/>
        <v>55.616</v>
      </c>
      <c r="G62" s="148">
        <f t="shared" si="1"/>
        <v>1558.125</v>
      </c>
      <c r="H62" s="148">
        <f t="shared" si="2"/>
        <v>1613.741</v>
      </c>
      <c r="I62" s="148"/>
      <c r="J62" s="148">
        <f t="shared" si="3"/>
        <v>228.20699999999999</v>
      </c>
    </row>
    <row r="63" spans="1:10" x14ac:dyDescent="0.25">
      <c r="A63" s="148">
        <v>55822</v>
      </c>
      <c r="B63" s="148">
        <f t="shared" si="0"/>
        <v>1578936</v>
      </c>
      <c r="C63" s="148">
        <v>1634758</v>
      </c>
      <c r="D63" s="148">
        <v>262294</v>
      </c>
      <c r="E63" s="173">
        <v>41182</v>
      </c>
      <c r="F63" s="148">
        <f t="shared" si="1"/>
        <v>55.822000000000003</v>
      </c>
      <c r="G63" s="148">
        <f t="shared" si="1"/>
        <v>1578.9359999999999</v>
      </c>
      <c r="H63" s="148">
        <f t="shared" si="2"/>
        <v>1634.758</v>
      </c>
      <c r="I63" s="148"/>
      <c r="J63" s="148">
        <f t="shared" si="3"/>
        <v>262.29399999999998</v>
      </c>
    </row>
    <row r="64" spans="1:10" x14ac:dyDescent="0.25">
      <c r="A64" s="148">
        <v>57820</v>
      </c>
      <c r="B64" s="148">
        <f t="shared" si="0"/>
        <v>1583055</v>
      </c>
      <c r="C64" s="148">
        <v>1640875</v>
      </c>
      <c r="D64" s="148">
        <v>275684</v>
      </c>
      <c r="E64" s="173">
        <v>41274</v>
      </c>
      <c r="F64" s="148">
        <f t="shared" si="1"/>
        <v>57.82</v>
      </c>
      <c r="G64" s="148">
        <f t="shared" si="1"/>
        <v>1583.0550000000001</v>
      </c>
      <c r="H64" s="148">
        <f t="shared" si="2"/>
        <v>1640.875</v>
      </c>
      <c r="I64" s="148"/>
      <c r="J64" s="148">
        <f t="shared" si="3"/>
        <v>275.68400000000003</v>
      </c>
    </row>
    <row r="65" spans="1:10" x14ac:dyDescent="0.25">
      <c r="A65" s="148">
        <v>57719</v>
      </c>
      <c r="B65" s="148">
        <f t="shared" si="0"/>
        <v>1611670</v>
      </c>
      <c r="C65" s="148">
        <v>1669389</v>
      </c>
      <c r="D65" s="148">
        <v>278693</v>
      </c>
      <c r="E65" s="173">
        <v>41364</v>
      </c>
      <c r="F65" s="148">
        <f t="shared" si="1"/>
        <v>57.719000000000001</v>
      </c>
      <c r="G65" s="148">
        <f t="shared" si="1"/>
        <v>1611.67</v>
      </c>
      <c r="H65" s="148">
        <f t="shared" si="2"/>
        <v>1669.3889999999999</v>
      </c>
      <c r="I65" s="148"/>
      <c r="J65" s="148">
        <f t="shared" si="3"/>
        <v>278.69299999999998</v>
      </c>
    </row>
    <row r="66" spans="1:10" x14ac:dyDescent="0.25">
      <c r="A66" s="148">
        <v>58906</v>
      </c>
      <c r="B66" s="148">
        <f t="shared" si="0"/>
        <v>1627235</v>
      </c>
      <c r="C66" s="148">
        <v>1686141</v>
      </c>
      <c r="D66" s="148">
        <v>289740</v>
      </c>
      <c r="E66" s="173">
        <v>41455</v>
      </c>
      <c r="F66" s="148">
        <f t="shared" si="1"/>
        <v>58.905999999999999</v>
      </c>
      <c r="G66" s="148">
        <f t="shared" si="1"/>
        <v>1627.2349999999999</v>
      </c>
      <c r="H66" s="148">
        <f t="shared" si="2"/>
        <v>1686.1410000000001</v>
      </c>
      <c r="I66" s="148"/>
      <c r="J66" s="148">
        <f t="shared" si="3"/>
        <v>289.74</v>
      </c>
    </row>
    <row r="67" spans="1:10" x14ac:dyDescent="0.25">
      <c r="A67" s="148">
        <v>59129</v>
      </c>
      <c r="B67" s="148">
        <f t="shared" si="0"/>
        <v>1640442</v>
      </c>
      <c r="C67" s="148">
        <v>1699571</v>
      </c>
      <c r="D67" s="148">
        <v>295104</v>
      </c>
      <c r="E67" s="173">
        <v>41547</v>
      </c>
      <c r="F67" s="148">
        <f t="shared" si="1"/>
        <v>59.128999999999998</v>
      </c>
      <c r="G67" s="148">
        <f t="shared" si="1"/>
        <v>1640.442</v>
      </c>
      <c r="H67" s="148">
        <f t="shared" si="2"/>
        <v>1699.5709999999999</v>
      </c>
      <c r="I67" s="148"/>
      <c r="J67" s="148">
        <f t="shared" si="3"/>
        <v>295.10399999999998</v>
      </c>
    </row>
    <row r="68" spans="1:10" x14ac:dyDescent="0.25">
      <c r="A68" s="148">
        <v>60530</v>
      </c>
      <c r="B68" s="148">
        <f t="shared" si="0"/>
        <v>1653842</v>
      </c>
      <c r="C68" s="148">
        <v>1714372</v>
      </c>
      <c r="D68" s="148">
        <v>298828</v>
      </c>
      <c r="E68" s="173">
        <v>41639</v>
      </c>
      <c r="F68" s="148">
        <f t="shared" si="1"/>
        <v>60.53</v>
      </c>
      <c r="G68" s="148">
        <f t="shared" si="1"/>
        <v>1653.8420000000001</v>
      </c>
      <c r="H68" s="148">
        <f t="shared" si="2"/>
        <v>1714.3720000000001</v>
      </c>
      <c r="I68" s="148"/>
      <c r="J68" s="148">
        <f t="shared" si="3"/>
        <v>298.82799999999997</v>
      </c>
    </row>
    <row r="69" spans="1:10" x14ac:dyDescent="0.25">
      <c r="A69" s="148">
        <v>59971</v>
      </c>
      <c r="B69" s="148">
        <f t="shared" ref="B69:B86" si="4">+C69-A69</f>
        <v>1678005</v>
      </c>
      <c r="C69" s="148">
        <v>1737976</v>
      </c>
      <c r="D69" s="148">
        <v>300341</v>
      </c>
      <c r="E69" s="173">
        <v>41729</v>
      </c>
      <c r="F69" s="148">
        <f t="shared" ref="F69:G84" si="5">+A69/1000</f>
        <v>59.970999999999997</v>
      </c>
      <c r="G69" s="148">
        <f t="shared" si="5"/>
        <v>1678.0050000000001</v>
      </c>
      <c r="H69" s="148">
        <f t="shared" ref="H69:H84" si="6">+C69/1000</f>
        <v>1737.9760000000001</v>
      </c>
      <c r="I69" s="148"/>
      <c r="J69" s="148">
        <f t="shared" si="3"/>
        <v>300.34100000000001</v>
      </c>
    </row>
    <row r="70" spans="1:10" x14ac:dyDescent="0.25">
      <c r="A70" s="148">
        <v>61137</v>
      </c>
      <c r="B70" s="148">
        <f t="shared" si="4"/>
        <v>1700791</v>
      </c>
      <c r="C70" s="148">
        <v>1761928</v>
      </c>
      <c r="D70" s="148">
        <v>304105</v>
      </c>
      <c r="E70" s="173">
        <v>41820</v>
      </c>
      <c r="F70" s="148">
        <f t="shared" si="5"/>
        <v>61.137</v>
      </c>
      <c r="G70" s="148">
        <f t="shared" si="5"/>
        <v>1700.7909999999999</v>
      </c>
      <c r="H70" s="148">
        <f t="shared" si="6"/>
        <v>1761.9280000000001</v>
      </c>
      <c r="I70" s="148"/>
      <c r="J70" s="148">
        <f t="shared" si="3"/>
        <v>304.10500000000002</v>
      </c>
    </row>
    <row r="71" spans="1:10" x14ac:dyDescent="0.25">
      <c r="A71" s="148">
        <v>61753</v>
      </c>
      <c r="B71" s="148">
        <f t="shared" si="4"/>
        <v>1711551</v>
      </c>
      <c r="C71" s="148">
        <v>1773304</v>
      </c>
      <c r="D71" s="148">
        <v>292432</v>
      </c>
      <c r="E71" s="173">
        <v>41912</v>
      </c>
      <c r="F71" s="148">
        <f t="shared" si="5"/>
        <v>61.753</v>
      </c>
      <c r="G71" s="148">
        <f t="shared" si="5"/>
        <v>1711.5509999999999</v>
      </c>
      <c r="H71" s="148">
        <f t="shared" si="6"/>
        <v>1773.3040000000001</v>
      </c>
      <c r="I71" s="148"/>
      <c r="J71" s="148">
        <f t="shared" si="3"/>
        <v>292.43200000000002</v>
      </c>
    </row>
    <row r="72" spans="1:10" x14ac:dyDescent="0.25">
      <c r="A72" s="148">
        <v>63806</v>
      </c>
      <c r="B72" s="148">
        <f t="shared" si="4"/>
        <v>1727723</v>
      </c>
      <c r="C72" s="148">
        <v>1791529</v>
      </c>
      <c r="D72" s="148">
        <v>300587</v>
      </c>
      <c r="E72" s="173">
        <v>42004</v>
      </c>
      <c r="F72" s="148">
        <f t="shared" si="5"/>
        <v>63.805999999999997</v>
      </c>
      <c r="G72" s="148">
        <f t="shared" si="5"/>
        <v>1727.723</v>
      </c>
      <c r="H72" s="148">
        <f t="shared" si="6"/>
        <v>1791.529</v>
      </c>
      <c r="I72" s="148"/>
      <c r="J72" s="148">
        <f t="shared" si="3"/>
        <v>300.58699999999999</v>
      </c>
    </row>
    <row r="73" spans="1:10" x14ac:dyDescent="0.25">
      <c r="A73" s="148">
        <v>63475</v>
      </c>
      <c r="B73" s="148">
        <f t="shared" si="4"/>
        <v>1750860</v>
      </c>
      <c r="C73" s="148">
        <v>1814335</v>
      </c>
      <c r="D73" s="148">
        <v>305112</v>
      </c>
      <c r="E73" s="173">
        <v>42094</v>
      </c>
      <c r="F73" s="148">
        <f t="shared" si="5"/>
        <v>63.475000000000001</v>
      </c>
      <c r="G73" s="148">
        <f t="shared" si="5"/>
        <v>1750.86</v>
      </c>
      <c r="H73" s="148">
        <f t="shared" si="6"/>
        <v>1814.335</v>
      </c>
      <c r="I73" s="148"/>
      <c r="J73" s="148">
        <f t="shared" si="3"/>
        <v>305.11200000000002</v>
      </c>
    </row>
    <row r="74" spans="1:10" x14ac:dyDescent="0.25">
      <c r="A74" s="148">
        <v>64295</v>
      </c>
      <c r="B74" s="148">
        <f t="shared" si="4"/>
        <v>1763216</v>
      </c>
      <c r="C74" s="148">
        <v>1827511</v>
      </c>
      <c r="D74" s="148">
        <v>315525</v>
      </c>
      <c r="E74" s="173">
        <v>42185</v>
      </c>
      <c r="F74" s="148">
        <f t="shared" si="5"/>
        <v>64.295000000000002</v>
      </c>
      <c r="G74" s="148">
        <f t="shared" si="5"/>
        <v>1763.2159999999999</v>
      </c>
      <c r="H74" s="148">
        <f t="shared" si="6"/>
        <v>1827.511</v>
      </c>
      <c r="I74" s="148"/>
      <c r="J74" s="148">
        <f t="shared" si="3"/>
        <v>315.52499999999998</v>
      </c>
    </row>
    <row r="75" spans="1:10" x14ac:dyDescent="0.25">
      <c r="A75" s="148">
        <v>65136</v>
      </c>
      <c r="B75" s="148">
        <f t="shared" si="4"/>
        <v>1775726</v>
      </c>
      <c r="C75" s="148">
        <v>1840862</v>
      </c>
      <c r="D75" s="148">
        <v>308627</v>
      </c>
      <c r="E75" s="173">
        <v>42277</v>
      </c>
      <c r="F75" s="148">
        <f t="shared" si="5"/>
        <v>65.135999999999996</v>
      </c>
      <c r="G75" s="148">
        <f t="shared" si="5"/>
        <v>1775.7260000000001</v>
      </c>
      <c r="H75" s="148">
        <f t="shared" si="6"/>
        <v>1840.8620000000001</v>
      </c>
      <c r="I75" s="148"/>
      <c r="J75" s="148">
        <f t="shared" si="3"/>
        <v>308.62700000000001</v>
      </c>
    </row>
    <row r="76" spans="1:10" x14ac:dyDescent="0.25">
      <c r="A76" s="148">
        <v>67812</v>
      </c>
      <c r="B76" s="148">
        <f t="shared" si="4"/>
        <v>1797262</v>
      </c>
      <c r="C76" s="148">
        <v>1865074</v>
      </c>
      <c r="D76" s="148">
        <v>305858</v>
      </c>
      <c r="E76" s="173">
        <v>42369</v>
      </c>
      <c r="F76" s="148">
        <f t="shared" si="5"/>
        <v>67.811999999999998</v>
      </c>
      <c r="G76" s="148">
        <f t="shared" si="5"/>
        <v>1797.2619999999999</v>
      </c>
      <c r="H76" s="148">
        <f t="shared" si="6"/>
        <v>1865.0740000000001</v>
      </c>
      <c r="I76" s="148"/>
      <c r="J76" s="148">
        <f t="shared" si="3"/>
        <v>305.858</v>
      </c>
    </row>
    <row r="77" spans="1:10" x14ac:dyDescent="0.25">
      <c r="A77" s="148">
        <v>67778</v>
      </c>
      <c r="B77" s="148">
        <f t="shared" si="4"/>
        <v>1827448</v>
      </c>
      <c r="C77" s="148">
        <v>1895226</v>
      </c>
      <c r="D77" s="148">
        <v>314101</v>
      </c>
      <c r="E77" s="173">
        <v>42460</v>
      </c>
      <c r="F77" s="148">
        <f t="shared" si="5"/>
        <v>67.778000000000006</v>
      </c>
      <c r="G77" s="148">
        <f t="shared" si="5"/>
        <v>1827.4480000000001</v>
      </c>
      <c r="H77" s="148">
        <f t="shared" si="6"/>
        <v>1895.2260000000001</v>
      </c>
      <c r="I77" s="148"/>
      <c r="J77" s="148">
        <f t="shared" si="3"/>
        <v>314.101</v>
      </c>
    </row>
    <row r="78" spans="1:10" x14ac:dyDescent="0.25">
      <c r="A78" s="148">
        <v>68969</v>
      </c>
      <c r="B78" s="148">
        <f t="shared" si="4"/>
        <v>1874886</v>
      </c>
      <c r="C78" s="148">
        <v>1943855</v>
      </c>
      <c r="D78" s="148">
        <v>316133</v>
      </c>
      <c r="E78" s="173">
        <v>42551</v>
      </c>
      <c r="F78" s="148">
        <f t="shared" si="5"/>
        <v>68.968999999999994</v>
      </c>
      <c r="G78" s="148">
        <f t="shared" si="5"/>
        <v>1874.886</v>
      </c>
      <c r="H78" s="148">
        <f t="shared" si="6"/>
        <v>1943.855</v>
      </c>
      <c r="I78" s="148"/>
      <c r="J78" s="148">
        <f t="shared" si="3"/>
        <v>316.13299999999998</v>
      </c>
    </row>
    <row r="79" spans="1:10" x14ac:dyDescent="0.25">
      <c r="A79" s="148">
        <v>71243</v>
      </c>
      <c r="B79" s="148">
        <f t="shared" si="4"/>
        <v>1917835</v>
      </c>
      <c r="C79" s="148">
        <v>1989078</v>
      </c>
      <c r="D79" s="148">
        <v>320935</v>
      </c>
      <c r="E79" s="173">
        <v>42643</v>
      </c>
      <c r="F79" s="148">
        <f t="shared" si="5"/>
        <v>71.242999999999995</v>
      </c>
      <c r="G79" s="148">
        <f t="shared" si="5"/>
        <v>1917.835</v>
      </c>
      <c r="H79" s="148">
        <f t="shared" si="6"/>
        <v>1989.078</v>
      </c>
      <c r="I79" s="148"/>
      <c r="J79" s="148">
        <f t="shared" si="3"/>
        <v>320.935</v>
      </c>
    </row>
    <row r="80" spans="1:10" x14ac:dyDescent="0.25">
      <c r="A80" s="148">
        <v>74090</v>
      </c>
      <c r="B80" s="148">
        <f t="shared" si="4"/>
        <v>1930967</v>
      </c>
      <c r="C80" s="148">
        <v>2005057</v>
      </c>
      <c r="D80" s="148">
        <v>367544</v>
      </c>
      <c r="E80" s="173">
        <v>42735</v>
      </c>
      <c r="F80" s="148">
        <f t="shared" si="5"/>
        <v>74.09</v>
      </c>
      <c r="G80" s="148">
        <f t="shared" si="5"/>
        <v>1930.9670000000001</v>
      </c>
      <c r="H80" s="148">
        <f t="shared" si="6"/>
        <v>2005.057</v>
      </c>
      <c r="I80" s="148"/>
      <c r="J80" s="148">
        <f t="shared" si="3"/>
        <v>367.54399999999998</v>
      </c>
    </row>
    <row r="81" spans="1:11" x14ac:dyDescent="0.25">
      <c r="A81" s="148">
        <v>73508</v>
      </c>
      <c r="B81" s="148">
        <f t="shared" si="4"/>
        <v>1961183</v>
      </c>
      <c r="C81" s="148">
        <v>2034691</v>
      </c>
      <c r="D81" s="148">
        <v>415059</v>
      </c>
      <c r="E81" s="173">
        <v>42825</v>
      </c>
      <c r="F81" s="148">
        <f t="shared" si="5"/>
        <v>73.507999999999996</v>
      </c>
      <c r="G81" s="148">
        <f t="shared" si="5"/>
        <v>1961.183</v>
      </c>
      <c r="H81" s="148">
        <f t="shared" si="6"/>
        <v>2034.691</v>
      </c>
      <c r="I81" s="148"/>
      <c r="J81" s="148">
        <f t="shared" si="3"/>
        <v>415.05900000000003</v>
      </c>
    </row>
    <row r="82" spans="1:11" x14ac:dyDescent="0.25">
      <c r="A82" s="148">
        <v>74287</v>
      </c>
      <c r="B82" s="148">
        <f t="shared" si="4"/>
        <v>1991364</v>
      </c>
      <c r="C82" s="148">
        <v>2065651</v>
      </c>
      <c r="D82" s="148">
        <v>439982</v>
      </c>
      <c r="E82" s="173">
        <v>42916</v>
      </c>
      <c r="F82" s="148">
        <f t="shared" si="5"/>
        <v>74.287000000000006</v>
      </c>
      <c r="G82" s="148">
        <f t="shared" si="5"/>
        <v>1991.364</v>
      </c>
      <c r="H82" s="148">
        <f t="shared" si="6"/>
        <v>2065.6509999999998</v>
      </c>
      <c r="I82" s="148"/>
      <c r="J82" s="148">
        <f t="shared" si="3"/>
        <v>439.98200000000003</v>
      </c>
    </row>
    <row r="83" spans="1:11" x14ac:dyDescent="0.25">
      <c r="A83" s="148">
        <v>74825</v>
      </c>
      <c r="B83" s="148">
        <f t="shared" si="4"/>
        <v>2009255</v>
      </c>
      <c r="C83" s="148">
        <v>2084080</v>
      </c>
      <c r="D83" s="148">
        <v>441318</v>
      </c>
      <c r="E83" s="173">
        <v>43008</v>
      </c>
      <c r="F83" s="148">
        <f t="shared" si="5"/>
        <v>74.825000000000003</v>
      </c>
      <c r="G83" s="148">
        <f t="shared" si="5"/>
        <v>2009.2550000000001</v>
      </c>
      <c r="H83" s="148">
        <f t="shared" si="6"/>
        <v>2084.08</v>
      </c>
      <c r="I83" s="148"/>
      <c r="J83" s="148">
        <f t="shared" si="3"/>
        <v>441.31799999999998</v>
      </c>
    </row>
    <row r="84" spans="1:11" x14ac:dyDescent="0.25">
      <c r="A84" s="148">
        <v>74750</v>
      </c>
      <c r="B84" s="148">
        <f t="shared" si="4"/>
        <v>2030035</v>
      </c>
      <c r="C84" s="148">
        <v>2104785</v>
      </c>
      <c r="D84" s="148">
        <v>461471</v>
      </c>
      <c r="E84" s="173">
        <v>43100</v>
      </c>
      <c r="F84" s="148">
        <f t="shared" si="5"/>
        <v>74.75</v>
      </c>
      <c r="G84" s="148">
        <f t="shared" si="5"/>
        <v>2030.0350000000001</v>
      </c>
      <c r="H84" s="148">
        <f t="shared" si="6"/>
        <v>2104.7849999999999</v>
      </c>
      <c r="I84" s="148"/>
      <c r="J84" s="148">
        <f t="shared" si="3"/>
        <v>461.471</v>
      </c>
      <c r="K84" s="149">
        <f>+F84/G84</f>
        <v>3.6822025236018095E-2</v>
      </c>
    </row>
    <row r="85" spans="1:11" x14ac:dyDescent="0.25">
      <c r="A85" s="148">
        <v>73334</v>
      </c>
      <c r="B85" s="148">
        <f t="shared" si="4"/>
        <v>2040855</v>
      </c>
      <c r="C85" s="148">
        <v>2114189</v>
      </c>
      <c r="D85" s="148">
        <v>477273</v>
      </c>
      <c r="E85" s="173">
        <v>43190</v>
      </c>
      <c r="F85" s="148">
        <f t="shared" ref="F85" si="7">+A85/1000</f>
        <v>73.334000000000003</v>
      </c>
      <c r="G85" s="148">
        <f t="shared" ref="G85" si="8">+B85/1000</f>
        <v>2040.855</v>
      </c>
      <c r="H85" s="148">
        <f t="shared" ref="H85" si="9">+C85/1000</f>
        <v>2114.1889999999999</v>
      </c>
      <c r="I85" s="148"/>
      <c r="J85" s="148">
        <f t="shared" si="3"/>
        <v>477.27300000000002</v>
      </c>
    </row>
    <row r="86" spans="1:11" x14ac:dyDescent="0.25">
      <c r="A86" s="148">
        <v>73582</v>
      </c>
      <c r="B86" s="148">
        <f t="shared" si="4"/>
        <v>2069242</v>
      </c>
      <c r="C86" s="148">
        <v>2142824</v>
      </c>
      <c r="D86" s="148">
        <v>488956</v>
      </c>
      <c r="E86" s="173">
        <v>43281</v>
      </c>
      <c r="F86" s="148">
        <f t="shared" ref="F86" si="10">+A86/1000</f>
        <v>73.581999999999994</v>
      </c>
      <c r="G86" s="148">
        <f t="shared" ref="G86" si="11">+B86/1000</f>
        <v>2069.2420000000002</v>
      </c>
      <c r="H86" s="148">
        <f t="shared" ref="H86" si="12">+C86/1000</f>
        <v>2142.8240000000001</v>
      </c>
      <c r="J86" s="148">
        <f t="shared" si="3"/>
        <v>488.95600000000002</v>
      </c>
    </row>
    <row r="87" spans="1:11" x14ac:dyDescent="0.25">
      <c r="E87" s="154"/>
    </row>
    <row r="88" spans="1:11" x14ac:dyDescent="0.25">
      <c r="E88" s="154"/>
    </row>
    <row r="89" spans="1:11" x14ac:dyDescent="0.25">
      <c r="E89" s="154"/>
    </row>
    <row r="90" spans="1:11" x14ac:dyDescent="0.25">
      <c r="E90" s="154"/>
    </row>
    <row r="91" spans="1:11" x14ac:dyDescent="0.25">
      <c r="E91" s="154"/>
    </row>
    <row r="92" spans="1:11" x14ac:dyDescent="0.25">
      <c r="E92" s="154"/>
    </row>
    <row r="93" spans="1:11" x14ac:dyDescent="0.25">
      <c r="E93" s="154"/>
    </row>
    <row r="94" spans="1:11" x14ac:dyDescent="0.25">
      <c r="E94" s="154"/>
    </row>
    <row r="95" spans="1:11" x14ac:dyDescent="0.25">
      <c r="E95" s="154"/>
    </row>
    <row r="96" spans="1:11" x14ac:dyDescent="0.25">
      <c r="E96" s="154"/>
    </row>
    <row r="97" spans="5:5" x14ac:dyDescent="0.25">
      <c r="E97" s="154"/>
    </row>
    <row r="98" spans="5:5" x14ac:dyDescent="0.25">
      <c r="E98" s="154"/>
    </row>
    <row r="99" spans="5:5" x14ac:dyDescent="0.25">
      <c r="E99" s="154"/>
    </row>
    <row r="100" spans="5:5" x14ac:dyDescent="0.25">
      <c r="E100" s="154"/>
    </row>
    <row r="101" spans="5:5" x14ac:dyDescent="0.25">
      <c r="E101" s="154"/>
    </row>
    <row r="102" spans="5:5" x14ac:dyDescent="0.25">
      <c r="E102" s="154"/>
    </row>
    <row r="103" spans="5:5" x14ac:dyDescent="0.25">
      <c r="E103" s="154"/>
    </row>
    <row r="104" spans="5:5" x14ac:dyDescent="0.25">
      <c r="E104" s="154"/>
    </row>
    <row r="105" spans="5:5" x14ac:dyDescent="0.25">
      <c r="E105" s="154"/>
    </row>
    <row r="106" spans="5:5" x14ac:dyDescent="0.25">
      <c r="E106" s="154"/>
    </row>
    <row r="107" spans="5:5" x14ac:dyDescent="0.25">
      <c r="E107" s="154"/>
    </row>
    <row r="108" spans="5:5" x14ac:dyDescent="0.25">
      <c r="E108" s="154"/>
    </row>
    <row r="109" spans="5:5" x14ac:dyDescent="0.25">
      <c r="E109" s="154"/>
    </row>
    <row r="110" spans="5:5" x14ac:dyDescent="0.25">
      <c r="E110" s="154"/>
    </row>
    <row r="111" spans="5:5" x14ac:dyDescent="0.25">
      <c r="E111" s="154"/>
    </row>
    <row r="112" spans="5:5" x14ac:dyDescent="0.25">
      <c r="E112" s="154"/>
    </row>
    <row r="113" spans="5:5" x14ac:dyDescent="0.25">
      <c r="E113" s="154"/>
    </row>
    <row r="114" spans="5:5" x14ac:dyDescent="0.25">
      <c r="E114" s="154"/>
    </row>
    <row r="115" spans="5:5" x14ac:dyDescent="0.25">
      <c r="E115" s="154"/>
    </row>
    <row r="116" spans="5:5" x14ac:dyDescent="0.25">
      <c r="E116" s="154"/>
    </row>
    <row r="117" spans="5:5" x14ac:dyDescent="0.25">
      <c r="E117" s="154"/>
    </row>
    <row r="118" spans="5:5" x14ac:dyDescent="0.25">
      <c r="E118" s="154"/>
    </row>
    <row r="119" spans="5:5" x14ac:dyDescent="0.25">
      <c r="E119" s="154"/>
    </row>
    <row r="120" spans="5:5" x14ac:dyDescent="0.25">
      <c r="E120" s="154"/>
    </row>
    <row r="121" spans="5:5" x14ac:dyDescent="0.25">
      <c r="E121" s="154"/>
    </row>
    <row r="122" spans="5:5" x14ac:dyDescent="0.25">
      <c r="E122" s="154"/>
    </row>
    <row r="123" spans="5:5" x14ac:dyDescent="0.25">
      <c r="E123" s="154"/>
    </row>
    <row r="124" spans="5:5" x14ac:dyDescent="0.25">
      <c r="E124" s="154"/>
    </row>
    <row r="125" spans="5:5" x14ac:dyDescent="0.25">
      <c r="E125" s="154"/>
    </row>
    <row r="126" spans="5:5" x14ac:dyDescent="0.25">
      <c r="E126" s="154"/>
    </row>
    <row r="127" spans="5:5" x14ac:dyDescent="0.25">
      <c r="E127" s="154"/>
    </row>
    <row r="128" spans="5:5" x14ac:dyDescent="0.25">
      <c r="E128" s="154"/>
    </row>
    <row r="129" spans="5:5" x14ac:dyDescent="0.25">
      <c r="E129" s="154"/>
    </row>
    <row r="130" spans="5:5" x14ac:dyDescent="0.25">
      <c r="E130" s="154"/>
    </row>
    <row r="131" spans="5:5" x14ac:dyDescent="0.25">
      <c r="E131" s="154"/>
    </row>
    <row r="132" spans="5:5" x14ac:dyDescent="0.25">
      <c r="E132" s="154"/>
    </row>
    <row r="133" spans="5:5" x14ac:dyDescent="0.25">
      <c r="E133" s="154"/>
    </row>
    <row r="134" spans="5:5" x14ac:dyDescent="0.25">
      <c r="E134" s="154"/>
    </row>
    <row r="135" spans="5:5" x14ac:dyDescent="0.25">
      <c r="E135" s="154"/>
    </row>
    <row r="136" spans="5:5" x14ac:dyDescent="0.25">
      <c r="E136" s="154"/>
    </row>
    <row r="137" spans="5:5" x14ac:dyDescent="0.25">
      <c r="E137" s="154"/>
    </row>
    <row r="138" spans="5:5" x14ac:dyDescent="0.25">
      <c r="E138" s="154"/>
    </row>
    <row r="139" spans="5:5" x14ac:dyDescent="0.25">
      <c r="E139" s="154"/>
    </row>
    <row r="140" spans="5:5" x14ac:dyDescent="0.25">
      <c r="E140" s="154"/>
    </row>
    <row r="141" spans="5:5" x14ac:dyDescent="0.25">
      <c r="E141" s="154"/>
    </row>
    <row r="142" spans="5:5" x14ac:dyDescent="0.25">
      <c r="E142" s="154"/>
    </row>
    <row r="143" spans="5:5" x14ac:dyDescent="0.25">
      <c r="E143" s="154"/>
    </row>
    <row r="144" spans="5:5" x14ac:dyDescent="0.25">
      <c r="E144" s="154"/>
    </row>
    <row r="145" spans="5:5" x14ac:dyDescent="0.25">
      <c r="E145" s="154"/>
    </row>
    <row r="146" spans="5:5" x14ac:dyDescent="0.25">
      <c r="E146" s="154"/>
    </row>
    <row r="147" spans="5:5" x14ac:dyDescent="0.25">
      <c r="E147" s="154"/>
    </row>
    <row r="148" spans="5:5" x14ac:dyDescent="0.25">
      <c r="E148" s="154"/>
    </row>
    <row r="149" spans="5:5" x14ac:dyDescent="0.25">
      <c r="E149" s="154"/>
    </row>
    <row r="150" spans="5:5" x14ac:dyDescent="0.25">
      <c r="E150" s="154"/>
    </row>
    <row r="151" spans="5:5" x14ac:dyDescent="0.25">
      <c r="E151" s="154"/>
    </row>
    <row r="152" spans="5:5" x14ac:dyDescent="0.25">
      <c r="E152" s="154"/>
    </row>
    <row r="153" spans="5:5" x14ac:dyDescent="0.25">
      <c r="E153" s="154"/>
    </row>
    <row r="154" spans="5:5" x14ac:dyDescent="0.25">
      <c r="E154" s="154"/>
    </row>
    <row r="155" spans="5:5" x14ac:dyDescent="0.25">
      <c r="E155" s="154"/>
    </row>
    <row r="156" spans="5:5" x14ac:dyDescent="0.25">
      <c r="E156" s="154"/>
    </row>
    <row r="157" spans="5:5" x14ac:dyDescent="0.25">
      <c r="E157" s="154"/>
    </row>
    <row r="158" spans="5:5" x14ac:dyDescent="0.25">
      <c r="E158" s="154"/>
    </row>
    <row r="159" spans="5:5" x14ac:dyDescent="0.25">
      <c r="E159" s="154"/>
    </row>
    <row r="160" spans="5:5" x14ac:dyDescent="0.25">
      <c r="E160" s="154"/>
    </row>
    <row r="161" spans="5:5" x14ac:dyDescent="0.25">
      <c r="E161" s="154"/>
    </row>
    <row r="162" spans="5:5" x14ac:dyDescent="0.25">
      <c r="E162" s="154"/>
    </row>
    <row r="163" spans="5:5" x14ac:dyDescent="0.25">
      <c r="E163" s="154"/>
    </row>
    <row r="164" spans="5:5" x14ac:dyDescent="0.25">
      <c r="E164" s="154"/>
    </row>
    <row r="165" spans="5:5" x14ac:dyDescent="0.25">
      <c r="E165" s="154"/>
    </row>
    <row r="166" spans="5:5" x14ac:dyDescent="0.25">
      <c r="E166" s="154"/>
    </row>
    <row r="167" spans="5:5" x14ac:dyDescent="0.25">
      <c r="E167" s="154"/>
    </row>
    <row r="168" spans="5:5" x14ac:dyDescent="0.25">
      <c r="E168" s="154"/>
    </row>
  </sheetData>
  <mergeCells count="1">
    <mergeCell ref="F3:G3"/>
  </mergeCells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462"/>
  <sheetViews>
    <sheetView workbookViewId="0">
      <selection activeCell="O9" sqref="O9"/>
    </sheetView>
  </sheetViews>
  <sheetFormatPr defaultRowHeight="15" x14ac:dyDescent="0.25"/>
  <cols>
    <col min="1" max="1" width="12.7109375" customWidth="1"/>
    <col min="2" max="2" width="20" customWidth="1"/>
    <col min="3" max="3" width="9.140625" style="115"/>
    <col min="14" max="14" width="24.5703125" bestFit="1" customWidth="1"/>
    <col min="15" max="15" width="15.85546875" bestFit="1" customWidth="1"/>
  </cols>
  <sheetData>
    <row r="1" spans="1:15" x14ac:dyDescent="0.25">
      <c r="A1" t="s">
        <v>58</v>
      </c>
    </row>
    <row r="2" spans="1:15" x14ac:dyDescent="0.25">
      <c r="A2" t="s">
        <v>60</v>
      </c>
      <c r="B2" s="35" t="s">
        <v>438</v>
      </c>
    </row>
    <row r="3" spans="1:15" ht="30" x14ac:dyDescent="0.25">
      <c r="B3" s="27" t="s">
        <v>59</v>
      </c>
    </row>
    <row r="4" spans="1:15" s="140" customFormat="1" x14ac:dyDescent="0.25">
      <c r="A4" s="140">
        <v>2009</v>
      </c>
      <c r="B4" s="158">
        <f>+B69</f>
        <v>190.053</v>
      </c>
      <c r="C4" s="115"/>
      <c r="N4" s="140" t="s">
        <v>518</v>
      </c>
      <c r="O4" s="115">
        <v>445000000000</v>
      </c>
    </row>
    <row r="5" spans="1:15" s="140" customFormat="1" x14ac:dyDescent="0.25">
      <c r="A5" s="140">
        <v>2010</v>
      </c>
      <c r="B5" s="158">
        <f>+B121</f>
        <v>199.398</v>
      </c>
      <c r="C5" s="115"/>
      <c r="N5" s="140" t="s">
        <v>519</v>
      </c>
      <c r="O5" s="160">
        <v>65640000</v>
      </c>
    </row>
    <row r="6" spans="1:15" s="140" customFormat="1" x14ac:dyDescent="0.25">
      <c r="A6" s="140">
        <v>2011</v>
      </c>
      <c r="B6" s="158">
        <f>+B173</f>
        <v>249.92</v>
      </c>
      <c r="C6" s="115"/>
      <c r="N6" s="140" t="s">
        <v>520</v>
      </c>
      <c r="O6" s="115">
        <f>+O4/O5</f>
        <v>6779.4028031687994</v>
      </c>
    </row>
    <row r="7" spans="1:15" s="140" customFormat="1" x14ac:dyDescent="0.25">
      <c r="A7" s="140">
        <v>2012</v>
      </c>
      <c r="B7" s="158">
        <f>+B225</f>
        <v>374.97399999999999</v>
      </c>
      <c r="C7" s="115"/>
    </row>
    <row r="8" spans="1:15" s="140" customFormat="1" x14ac:dyDescent="0.25">
      <c r="A8" s="140">
        <v>2013</v>
      </c>
      <c r="B8" s="158">
        <f>+B277</f>
        <v>374.99099999999999</v>
      </c>
      <c r="C8" s="115"/>
    </row>
    <row r="9" spans="1:15" s="140" customFormat="1" x14ac:dyDescent="0.25">
      <c r="A9" s="140">
        <v>2014</v>
      </c>
      <c r="B9" s="158">
        <f>+B329</f>
        <v>374.911</v>
      </c>
      <c r="C9" s="115"/>
    </row>
    <row r="10" spans="1:15" s="140" customFormat="1" x14ac:dyDescent="0.25">
      <c r="A10" s="140">
        <v>2015</v>
      </c>
      <c r="B10" s="158">
        <f>+B382</f>
        <v>374.9</v>
      </c>
      <c r="C10" s="115"/>
    </row>
    <row r="11" spans="1:15" s="140" customFormat="1" x14ac:dyDescent="0.25">
      <c r="A11" s="140">
        <v>2016</v>
      </c>
      <c r="B11" s="158">
        <f>+B434</f>
        <v>427.81700000000001</v>
      </c>
      <c r="C11" s="115"/>
    </row>
    <row r="12" spans="1:15" s="140" customFormat="1" x14ac:dyDescent="0.25">
      <c r="A12" s="140">
        <v>2017</v>
      </c>
      <c r="B12" s="158">
        <f>+B462</f>
        <v>444.952</v>
      </c>
      <c r="C12" s="115"/>
    </row>
    <row r="13" spans="1:15" s="140" customFormat="1" x14ac:dyDescent="0.25">
      <c r="A13" s="140">
        <v>2018</v>
      </c>
      <c r="B13" s="27"/>
      <c r="C13" s="115"/>
    </row>
    <row r="14" spans="1:15" s="140" customFormat="1" x14ac:dyDescent="0.25">
      <c r="B14" s="27"/>
      <c r="C14" s="115"/>
    </row>
    <row r="15" spans="1:15" s="140" customFormat="1" x14ac:dyDescent="0.25">
      <c r="B15" s="27"/>
      <c r="C15" s="115"/>
    </row>
    <row r="16" spans="1:15" s="140" customFormat="1" x14ac:dyDescent="0.25">
      <c r="B16" s="27"/>
      <c r="C16" s="115"/>
    </row>
    <row r="17" spans="1:3" s="140" customFormat="1" x14ac:dyDescent="0.25">
      <c r="B17" s="27"/>
      <c r="C17" s="115"/>
    </row>
    <row r="18" spans="1:3" s="140" customFormat="1" x14ac:dyDescent="0.25">
      <c r="B18" s="27"/>
      <c r="C18" s="115"/>
    </row>
    <row r="19" spans="1:3" s="140" customFormat="1" x14ac:dyDescent="0.25">
      <c r="B19" s="27"/>
      <c r="C19" s="115"/>
    </row>
    <row r="20" spans="1:3" s="140" customFormat="1" x14ac:dyDescent="0.25">
      <c r="B20" s="27"/>
      <c r="C20" s="115"/>
    </row>
    <row r="21" spans="1:3" s="140" customFormat="1" x14ac:dyDescent="0.25">
      <c r="B21" s="27"/>
      <c r="C21" s="115"/>
    </row>
    <row r="22" spans="1:3" s="140" customFormat="1" x14ac:dyDescent="0.25">
      <c r="B22" s="27"/>
      <c r="C22" s="115"/>
    </row>
    <row r="23" spans="1:3" s="140" customFormat="1" x14ac:dyDescent="0.25">
      <c r="B23" s="27"/>
      <c r="C23" s="115"/>
    </row>
    <row r="24" spans="1:3" s="140" customFormat="1" x14ac:dyDescent="0.25">
      <c r="B24" s="27"/>
      <c r="C24" s="115"/>
    </row>
    <row r="25" spans="1:3" s="140" customFormat="1" x14ac:dyDescent="0.25">
      <c r="B25" s="27"/>
      <c r="C25" s="115"/>
    </row>
    <row r="26" spans="1:3" s="140" customFormat="1" x14ac:dyDescent="0.25">
      <c r="B26" s="27"/>
      <c r="C26" s="115"/>
    </row>
    <row r="27" spans="1:3" x14ac:dyDescent="0.25">
      <c r="A27" s="18">
        <v>39884</v>
      </c>
      <c r="B27" s="19">
        <f>+C27/1000</f>
        <v>2.5609999999999999</v>
      </c>
      <c r="C27" s="115">
        <v>2561</v>
      </c>
    </row>
    <row r="28" spans="1:3" x14ac:dyDescent="0.25">
      <c r="A28" s="18">
        <v>39891</v>
      </c>
      <c r="B28" s="19">
        <f t="shared" ref="B28:B91" si="0">+C28/1000</f>
        <v>7.6539999999999999</v>
      </c>
      <c r="C28" s="115">
        <v>7654</v>
      </c>
    </row>
    <row r="29" spans="1:3" x14ac:dyDescent="0.25">
      <c r="A29" s="18">
        <v>39898</v>
      </c>
      <c r="B29" s="19">
        <f t="shared" si="0"/>
        <v>13.973000000000001</v>
      </c>
      <c r="C29" s="115">
        <v>13973</v>
      </c>
    </row>
    <row r="30" spans="1:3" x14ac:dyDescent="0.25">
      <c r="A30" s="18">
        <v>39905</v>
      </c>
      <c r="B30" s="19">
        <f t="shared" si="0"/>
        <v>20.116</v>
      </c>
      <c r="C30" s="115">
        <v>20116</v>
      </c>
    </row>
    <row r="31" spans="1:3" x14ac:dyDescent="0.25">
      <c r="A31" s="18">
        <v>39912</v>
      </c>
      <c r="B31" s="19">
        <f t="shared" si="0"/>
        <v>26.367999999999999</v>
      </c>
      <c r="C31" s="115">
        <v>26368</v>
      </c>
    </row>
    <row r="32" spans="1:3" x14ac:dyDescent="0.25">
      <c r="A32" s="18">
        <v>39919</v>
      </c>
      <c r="B32" s="19">
        <f t="shared" si="0"/>
        <v>32.976999999999997</v>
      </c>
      <c r="C32" s="115">
        <v>32977</v>
      </c>
    </row>
    <row r="33" spans="1:3" x14ac:dyDescent="0.25">
      <c r="A33" s="18">
        <v>39926</v>
      </c>
      <c r="B33" s="19">
        <f t="shared" si="0"/>
        <v>39.845999999999997</v>
      </c>
      <c r="C33" s="115">
        <v>39846</v>
      </c>
    </row>
    <row r="34" spans="1:3" x14ac:dyDescent="0.25">
      <c r="A34" s="18">
        <v>39933</v>
      </c>
      <c r="B34" s="19">
        <f t="shared" si="0"/>
        <v>46.185000000000002</v>
      </c>
      <c r="C34" s="115">
        <v>46185</v>
      </c>
    </row>
    <row r="35" spans="1:3" x14ac:dyDescent="0.25">
      <c r="A35" s="18">
        <v>39940</v>
      </c>
      <c r="B35" s="19">
        <f t="shared" si="0"/>
        <v>52.600999999999999</v>
      </c>
      <c r="C35" s="115">
        <v>52601</v>
      </c>
    </row>
    <row r="36" spans="1:3" x14ac:dyDescent="0.25">
      <c r="A36" s="18">
        <v>39947</v>
      </c>
      <c r="B36" s="19">
        <f t="shared" si="0"/>
        <v>59.298000000000002</v>
      </c>
      <c r="C36" s="115">
        <v>59298</v>
      </c>
    </row>
    <row r="37" spans="1:3" x14ac:dyDescent="0.25">
      <c r="A37" s="18">
        <v>39954</v>
      </c>
      <c r="B37" s="19">
        <f t="shared" si="0"/>
        <v>66.073999999999998</v>
      </c>
      <c r="C37" s="115">
        <v>66074</v>
      </c>
    </row>
    <row r="38" spans="1:3" x14ac:dyDescent="0.25">
      <c r="A38" s="18">
        <v>39961</v>
      </c>
      <c r="B38" s="19">
        <f t="shared" si="0"/>
        <v>72.831000000000003</v>
      </c>
      <c r="C38" s="115">
        <v>72831</v>
      </c>
    </row>
    <row r="39" spans="1:3" x14ac:dyDescent="0.25">
      <c r="A39" s="18">
        <v>39968</v>
      </c>
      <c r="B39" s="19">
        <f t="shared" si="0"/>
        <v>79.834999999999994</v>
      </c>
      <c r="C39" s="115">
        <v>79835</v>
      </c>
    </row>
    <row r="40" spans="1:3" x14ac:dyDescent="0.25">
      <c r="A40" s="18">
        <v>39975</v>
      </c>
      <c r="B40" s="19">
        <f t="shared" si="0"/>
        <v>86.197999999999993</v>
      </c>
      <c r="C40" s="115">
        <v>86198</v>
      </c>
    </row>
    <row r="41" spans="1:3" x14ac:dyDescent="0.25">
      <c r="A41" s="18">
        <v>39982</v>
      </c>
      <c r="B41" s="19">
        <f t="shared" si="0"/>
        <v>92.718999999999994</v>
      </c>
      <c r="C41" s="115">
        <v>92719</v>
      </c>
    </row>
    <row r="42" spans="1:3" x14ac:dyDescent="0.25">
      <c r="A42" s="18">
        <v>39989</v>
      </c>
      <c r="B42" s="19">
        <f t="shared" si="0"/>
        <v>99.093999999999994</v>
      </c>
      <c r="C42" s="115">
        <v>99094</v>
      </c>
    </row>
    <row r="43" spans="1:3" x14ac:dyDescent="0.25">
      <c r="A43" s="18">
        <v>39996</v>
      </c>
      <c r="B43" s="19">
        <f t="shared" si="0"/>
        <v>105.58499999999999</v>
      </c>
      <c r="C43" s="115">
        <v>105585</v>
      </c>
    </row>
    <row r="44" spans="1:3" x14ac:dyDescent="0.25">
      <c r="A44" s="18">
        <v>40003</v>
      </c>
      <c r="B44" s="19">
        <f t="shared" si="0"/>
        <v>112.05500000000001</v>
      </c>
      <c r="C44" s="115">
        <v>112055</v>
      </c>
    </row>
    <row r="45" spans="1:3" x14ac:dyDescent="0.25">
      <c r="A45" s="18">
        <v>40010</v>
      </c>
      <c r="B45" s="19">
        <f t="shared" si="0"/>
        <v>116.577</v>
      </c>
      <c r="C45" s="115">
        <v>116577</v>
      </c>
    </row>
    <row r="46" spans="1:3" x14ac:dyDescent="0.25">
      <c r="A46" s="18">
        <v>40017</v>
      </c>
      <c r="B46" s="19">
        <f t="shared" si="0"/>
        <v>121.242</v>
      </c>
      <c r="C46" s="115">
        <v>121242</v>
      </c>
    </row>
    <row r="47" spans="1:3" x14ac:dyDescent="0.25">
      <c r="A47" s="18">
        <v>40024</v>
      </c>
      <c r="B47" s="19">
        <f t="shared" si="0"/>
        <v>125.096</v>
      </c>
      <c r="C47" s="115">
        <v>125096</v>
      </c>
    </row>
    <row r="48" spans="1:3" x14ac:dyDescent="0.25">
      <c r="A48" s="18">
        <v>40031</v>
      </c>
      <c r="B48" s="19">
        <f t="shared" si="0"/>
        <v>125.09099999999999</v>
      </c>
      <c r="C48" s="115">
        <v>125091</v>
      </c>
    </row>
    <row r="49" spans="1:3" x14ac:dyDescent="0.25">
      <c r="A49" s="18">
        <v>40038</v>
      </c>
      <c r="B49" s="19">
        <f t="shared" si="0"/>
        <v>129.22200000000001</v>
      </c>
      <c r="C49" s="115">
        <v>129222</v>
      </c>
    </row>
    <row r="50" spans="1:3" x14ac:dyDescent="0.25">
      <c r="A50" s="18">
        <v>40045</v>
      </c>
      <c r="B50" s="19">
        <f t="shared" si="0"/>
        <v>133.46899999999999</v>
      </c>
      <c r="C50" s="115">
        <v>133469</v>
      </c>
    </row>
    <row r="51" spans="1:3" x14ac:dyDescent="0.25">
      <c r="A51" s="18">
        <v>40052</v>
      </c>
      <c r="B51" s="19">
        <f t="shared" si="0"/>
        <v>137.482</v>
      </c>
      <c r="C51" s="115">
        <v>137482</v>
      </c>
    </row>
    <row r="52" spans="1:3" x14ac:dyDescent="0.25">
      <c r="A52" s="18">
        <v>40059</v>
      </c>
      <c r="B52" s="19">
        <f t="shared" si="0"/>
        <v>140.072</v>
      </c>
      <c r="C52" s="115">
        <v>140072</v>
      </c>
    </row>
    <row r="53" spans="1:3" x14ac:dyDescent="0.25">
      <c r="A53" s="18">
        <v>40066</v>
      </c>
      <c r="B53" s="19">
        <f t="shared" si="0"/>
        <v>145.52699999999999</v>
      </c>
      <c r="C53" s="115">
        <v>145527</v>
      </c>
    </row>
    <row r="54" spans="1:3" x14ac:dyDescent="0.25">
      <c r="A54" s="18">
        <v>40073</v>
      </c>
      <c r="B54" s="19">
        <f t="shared" si="0"/>
        <v>149.46</v>
      </c>
      <c r="C54" s="115">
        <v>149460</v>
      </c>
    </row>
    <row r="55" spans="1:3" x14ac:dyDescent="0.25">
      <c r="A55" s="18">
        <v>40080</v>
      </c>
      <c r="B55" s="19">
        <f t="shared" si="0"/>
        <v>153.77000000000001</v>
      </c>
      <c r="C55" s="115">
        <v>153770</v>
      </c>
    </row>
    <row r="56" spans="1:3" x14ac:dyDescent="0.25">
      <c r="A56" s="18">
        <v>40087</v>
      </c>
      <c r="B56" s="19">
        <f t="shared" si="0"/>
        <v>158.39099999999999</v>
      </c>
      <c r="C56" s="115">
        <v>158391</v>
      </c>
    </row>
    <row r="57" spans="1:3" x14ac:dyDescent="0.25">
      <c r="A57" s="18">
        <v>40094</v>
      </c>
      <c r="B57" s="19">
        <f t="shared" si="0"/>
        <v>162.17500000000001</v>
      </c>
      <c r="C57" s="115">
        <v>162175</v>
      </c>
    </row>
    <row r="58" spans="1:3" x14ac:dyDescent="0.25">
      <c r="A58" s="18">
        <v>40101</v>
      </c>
      <c r="B58" s="19">
        <f t="shared" si="0"/>
        <v>166.393</v>
      </c>
      <c r="C58" s="115">
        <v>166393</v>
      </c>
    </row>
    <row r="59" spans="1:3" x14ac:dyDescent="0.25">
      <c r="A59" s="18">
        <v>40108</v>
      </c>
      <c r="B59" s="19">
        <f t="shared" si="0"/>
        <v>170.59</v>
      </c>
      <c r="C59" s="115">
        <v>170590</v>
      </c>
    </row>
    <row r="60" spans="1:3" x14ac:dyDescent="0.25">
      <c r="A60" s="18">
        <v>40115</v>
      </c>
      <c r="B60" s="19">
        <f t="shared" si="0"/>
        <v>174.81</v>
      </c>
      <c r="C60" s="115">
        <v>174810</v>
      </c>
    </row>
    <row r="61" spans="1:3" x14ac:dyDescent="0.25">
      <c r="A61" s="18">
        <v>40122</v>
      </c>
      <c r="B61" s="19">
        <f t="shared" si="0"/>
        <v>174.88300000000001</v>
      </c>
      <c r="C61" s="115">
        <v>174883</v>
      </c>
    </row>
    <row r="62" spans="1:3" x14ac:dyDescent="0.25">
      <c r="A62" s="18">
        <v>40129</v>
      </c>
      <c r="B62" s="19">
        <f t="shared" si="0"/>
        <v>178.291</v>
      </c>
      <c r="C62" s="115">
        <v>178291</v>
      </c>
    </row>
    <row r="63" spans="1:3" x14ac:dyDescent="0.25">
      <c r="A63" s="18">
        <v>40136</v>
      </c>
      <c r="B63" s="19">
        <f t="shared" si="0"/>
        <v>179.98500000000001</v>
      </c>
      <c r="C63" s="115">
        <v>179985</v>
      </c>
    </row>
    <row r="64" spans="1:3" x14ac:dyDescent="0.25">
      <c r="A64" s="18">
        <v>40143</v>
      </c>
      <c r="B64" s="19">
        <f t="shared" si="0"/>
        <v>183.35599999999999</v>
      </c>
      <c r="C64" s="115">
        <v>183356</v>
      </c>
    </row>
    <row r="65" spans="1:3" x14ac:dyDescent="0.25">
      <c r="A65" s="18">
        <v>40150</v>
      </c>
      <c r="B65" s="19">
        <f t="shared" si="0"/>
        <v>184.93199999999999</v>
      </c>
      <c r="C65" s="115">
        <v>184932</v>
      </c>
    </row>
    <row r="66" spans="1:3" x14ac:dyDescent="0.25">
      <c r="A66" s="18">
        <v>40157</v>
      </c>
      <c r="B66" s="19">
        <f t="shared" si="0"/>
        <v>188.43799999999999</v>
      </c>
      <c r="C66" s="115">
        <v>188438</v>
      </c>
    </row>
    <row r="67" spans="1:3" x14ac:dyDescent="0.25">
      <c r="A67" s="18">
        <v>40164</v>
      </c>
      <c r="B67" s="19">
        <f t="shared" si="0"/>
        <v>190.143</v>
      </c>
      <c r="C67" s="115">
        <v>190143</v>
      </c>
    </row>
    <row r="68" spans="1:3" x14ac:dyDescent="0.25">
      <c r="A68" s="18">
        <v>40171</v>
      </c>
      <c r="B68" s="19">
        <f t="shared" si="0"/>
        <v>190.22800000000001</v>
      </c>
      <c r="C68" s="115">
        <v>190228</v>
      </c>
    </row>
    <row r="69" spans="1:3" x14ac:dyDescent="0.25">
      <c r="A69" s="18">
        <v>40178</v>
      </c>
      <c r="B69" s="19">
        <f t="shared" si="0"/>
        <v>190.053</v>
      </c>
      <c r="C69" s="115">
        <v>190053</v>
      </c>
    </row>
    <row r="70" spans="1:3" x14ac:dyDescent="0.25">
      <c r="A70" s="18">
        <v>40185</v>
      </c>
      <c r="B70" s="19">
        <f t="shared" si="0"/>
        <v>193.40299999999999</v>
      </c>
      <c r="C70" s="115">
        <v>193403</v>
      </c>
    </row>
    <row r="71" spans="1:3" x14ac:dyDescent="0.25">
      <c r="A71" s="18">
        <v>40192</v>
      </c>
      <c r="B71" s="19">
        <f t="shared" si="0"/>
        <v>194.92699999999999</v>
      </c>
      <c r="C71" s="115">
        <v>194927</v>
      </c>
    </row>
    <row r="72" spans="1:3" x14ac:dyDescent="0.25">
      <c r="A72" s="18">
        <v>40199</v>
      </c>
      <c r="B72" s="19">
        <f t="shared" si="0"/>
        <v>198.56800000000001</v>
      </c>
      <c r="C72" s="115">
        <v>198568</v>
      </c>
    </row>
    <row r="73" spans="1:3" x14ac:dyDescent="0.25">
      <c r="A73" s="18">
        <v>40206</v>
      </c>
      <c r="B73" s="19">
        <f t="shared" si="0"/>
        <v>200.239</v>
      </c>
      <c r="C73" s="115">
        <v>200239</v>
      </c>
    </row>
    <row r="74" spans="1:3" x14ac:dyDescent="0.25">
      <c r="A74" s="18">
        <v>40213</v>
      </c>
      <c r="B74" s="19">
        <f t="shared" si="0"/>
        <v>200.02</v>
      </c>
      <c r="C74" s="115">
        <v>200020</v>
      </c>
    </row>
    <row r="75" spans="1:3" x14ac:dyDescent="0.25">
      <c r="A75" s="18">
        <v>40220</v>
      </c>
      <c r="B75" s="19">
        <f t="shared" si="0"/>
        <v>200.02099999999999</v>
      </c>
      <c r="C75" s="115">
        <v>200021</v>
      </c>
    </row>
    <row r="76" spans="1:3" x14ac:dyDescent="0.25">
      <c r="A76" s="18">
        <v>40227</v>
      </c>
      <c r="B76" s="19">
        <f t="shared" si="0"/>
        <v>200.00899999999999</v>
      </c>
      <c r="C76" s="115">
        <v>200009</v>
      </c>
    </row>
    <row r="77" spans="1:3" x14ac:dyDescent="0.25">
      <c r="A77" s="18">
        <v>40234</v>
      </c>
      <c r="B77" s="19">
        <f t="shared" si="0"/>
        <v>199.983</v>
      </c>
      <c r="C77" s="115">
        <v>199983</v>
      </c>
    </row>
    <row r="78" spans="1:3" x14ac:dyDescent="0.25">
      <c r="A78" s="18">
        <v>40241</v>
      </c>
      <c r="B78" s="19">
        <f t="shared" si="0"/>
        <v>199.85300000000001</v>
      </c>
      <c r="C78" s="115">
        <v>199853</v>
      </c>
    </row>
    <row r="79" spans="1:3" x14ac:dyDescent="0.25">
      <c r="A79" s="18">
        <v>40248</v>
      </c>
      <c r="B79" s="19">
        <f t="shared" si="0"/>
        <v>199.739</v>
      </c>
      <c r="C79" s="115">
        <v>199739</v>
      </c>
    </row>
    <row r="80" spans="1:3" x14ac:dyDescent="0.25">
      <c r="A80" s="18">
        <v>40255</v>
      </c>
      <c r="B80" s="19">
        <f t="shared" si="0"/>
        <v>199.67099999999999</v>
      </c>
      <c r="C80" s="115">
        <v>199671</v>
      </c>
    </row>
    <row r="81" spans="1:3" x14ac:dyDescent="0.25">
      <c r="A81" s="18">
        <v>40262</v>
      </c>
      <c r="B81" s="19">
        <f t="shared" si="0"/>
        <v>199.667</v>
      </c>
      <c r="C81" s="115">
        <v>199667</v>
      </c>
    </row>
    <row r="82" spans="1:3" x14ac:dyDescent="0.25">
      <c r="A82" s="18">
        <v>40269</v>
      </c>
      <c r="B82" s="19">
        <f t="shared" si="0"/>
        <v>199.666</v>
      </c>
      <c r="C82" s="115">
        <v>199666</v>
      </c>
    </row>
    <row r="83" spans="1:3" x14ac:dyDescent="0.25">
      <c r="A83" s="18">
        <v>40276</v>
      </c>
      <c r="B83" s="19">
        <f t="shared" si="0"/>
        <v>199.64099999999999</v>
      </c>
      <c r="C83" s="115">
        <v>199641</v>
      </c>
    </row>
    <row r="84" spans="1:3" x14ac:dyDescent="0.25">
      <c r="A84" s="18">
        <v>40283</v>
      </c>
      <c r="B84" s="19">
        <f t="shared" si="0"/>
        <v>199.60900000000001</v>
      </c>
      <c r="C84" s="115">
        <v>199609</v>
      </c>
    </row>
    <row r="85" spans="1:3" x14ac:dyDescent="0.25">
      <c r="A85" s="18">
        <v>40290</v>
      </c>
      <c r="B85" s="19">
        <f t="shared" si="0"/>
        <v>199.59100000000001</v>
      </c>
      <c r="C85" s="115">
        <v>199591</v>
      </c>
    </row>
    <row r="86" spans="1:3" x14ac:dyDescent="0.25">
      <c r="A86" s="18">
        <v>40297</v>
      </c>
      <c r="B86" s="19">
        <f t="shared" si="0"/>
        <v>199.59</v>
      </c>
      <c r="C86" s="115">
        <v>199590</v>
      </c>
    </row>
    <row r="87" spans="1:3" x14ac:dyDescent="0.25">
      <c r="A87" s="18">
        <v>40304</v>
      </c>
      <c r="B87" s="19">
        <f t="shared" si="0"/>
        <v>199.589</v>
      </c>
      <c r="C87" s="115">
        <v>199589</v>
      </c>
    </row>
    <row r="88" spans="1:3" x14ac:dyDescent="0.25">
      <c r="A88" s="18">
        <v>40311</v>
      </c>
      <c r="B88" s="19">
        <f t="shared" si="0"/>
        <v>199.589</v>
      </c>
      <c r="C88" s="115">
        <v>199589</v>
      </c>
    </row>
    <row r="89" spans="1:3" x14ac:dyDescent="0.25">
      <c r="A89" s="18">
        <v>40318</v>
      </c>
      <c r="B89" s="19">
        <f t="shared" si="0"/>
        <v>199.58500000000001</v>
      </c>
      <c r="C89" s="115">
        <v>199585</v>
      </c>
    </row>
    <row r="90" spans="1:3" x14ac:dyDescent="0.25">
      <c r="A90" s="18">
        <v>40325</v>
      </c>
      <c r="B90" s="19">
        <f t="shared" si="0"/>
        <v>199.584</v>
      </c>
      <c r="C90" s="115">
        <v>199584</v>
      </c>
    </row>
    <row r="91" spans="1:3" x14ac:dyDescent="0.25">
      <c r="A91" s="18">
        <v>40332</v>
      </c>
      <c r="B91" s="19">
        <f t="shared" si="0"/>
        <v>199.572</v>
      </c>
      <c r="C91" s="115">
        <v>199572</v>
      </c>
    </row>
    <row r="92" spans="1:3" x14ac:dyDescent="0.25">
      <c r="A92" s="18">
        <v>40339</v>
      </c>
      <c r="B92" s="19">
        <f t="shared" ref="B92:B155" si="1">+C92/1000</f>
        <v>199.56299999999999</v>
      </c>
      <c r="C92" s="115">
        <v>199563</v>
      </c>
    </row>
    <row r="93" spans="1:3" x14ac:dyDescent="0.25">
      <c r="A93" s="18">
        <v>40346</v>
      </c>
      <c r="B93" s="19">
        <f t="shared" si="1"/>
        <v>199.54300000000001</v>
      </c>
      <c r="C93" s="115">
        <v>199543</v>
      </c>
    </row>
    <row r="94" spans="1:3" x14ac:dyDescent="0.25">
      <c r="A94" s="18">
        <v>40353</v>
      </c>
      <c r="B94" s="19">
        <f t="shared" si="1"/>
        <v>199.52699999999999</v>
      </c>
      <c r="C94" s="115">
        <v>199527</v>
      </c>
    </row>
    <row r="95" spans="1:3" x14ac:dyDescent="0.25">
      <c r="A95" s="18">
        <v>40360</v>
      </c>
      <c r="B95" s="19">
        <f t="shared" si="1"/>
        <v>199.52500000000001</v>
      </c>
      <c r="C95" s="115">
        <v>199525</v>
      </c>
    </row>
    <row r="96" spans="1:3" x14ac:dyDescent="0.25">
      <c r="A96" s="18">
        <v>40367</v>
      </c>
      <c r="B96" s="19">
        <f t="shared" si="1"/>
        <v>199.52500000000001</v>
      </c>
      <c r="C96" s="115">
        <v>199525</v>
      </c>
    </row>
    <row r="97" spans="1:3" x14ac:dyDescent="0.25">
      <c r="A97" s="18">
        <v>40374</v>
      </c>
      <c r="B97" s="19">
        <f t="shared" si="1"/>
        <v>199.52500000000001</v>
      </c>
      <c r="C97" s="115">
        <v>199525</v>
      </c>
    </row>
    <row r="98" spans="1:3" x14ac:dyDescent="0.25">
      <c r="A98" s="18">
        <v>40381</v>
      </c>
      <c r="B98" s="19">
        <f t="shared" si="1"/>
        <v>199.52500000000001</v>
      </c>
      <c r="C98" s="115">
        <v>199525</v>
      </c>
    </row>
    <row r="99" spans="1:3" x14ac:dyDescent="0.25">
      <c r="A99" s="18">
        <v>40388</v>
      </c>
      <c r="B99" s="19">
        <f t="shared" si="1"/>
        <v>199.52500000000001</v>
      </c>
      <c r="C99" s="115">
        <v>199525</v>
      </c>
    </row>
    <row r="100" spans="1:3" x14ac:dyDescent="0.25">
      <c r="A100" s="18">
        <v>40395</v>
      </c>
      <c r="B100" s="19">
        <f t="shared" si="1"/>
        <v>199.52</v>
      </c>
      <c r="C100" s="115">
        <v>199520</v>
      </c>
    </row>
    <row r="101" spans="1:3" x14ac:dyDescent="0.25">
      <c r="A101" s="18">
        <v>40402</v>
      </c>
      <c r="B101" s="19">
        <f t="shared" si="1"/>
        <v>199.51599999999999</v>
      </c>
      <c r="C101" s="115">
        <v>199516</v>
      </c>
    </row>
    <row r="102" spans="1:3" x14ac:dyDescent="0.25">
      <c r="A102" s="18">
        <v>40409</v>
      </c>
      <c r="B102" s="19">
        <f t="shared" si="1"/>
        <v>199.51</v>
      </c>
      <c r="C102" s="115">
        <v>199510</v>
      </c>
    </row>
    <row r="103" spans="1:3" x14ac:dyDescent="0.25">
      <c r="A103" s="18">
        <v>40416</v>
      </c>
      <c r="B103" s="19">
        <f t="shared" si="1"/>
        <v>199.506</v>
      </c>
      <c r="C103" s="115">
        <v>199506</v>
      </c>
    </row>
    <row r="104" spans="1:3" x14ac:dyDescent="0.25">
      <c r="A104" s="18">
        <v>40423</v>
      </c>
      <c r="B104" s="19">
        <f t="shared" si="1"/>
        <v>199.50399999999999</v>
      </c>
      <c r="C104" s="115">
        <v>199504</v>
      </c>
    </row>
    <row r="105" spans="1:3" x14ac:dyDescent="0.25">
      <c r="A105" s="18">
        <v>40430</v>
      </c>
      <c r="B105" s="19">
        <f t="shared" si="1"/>
        <v>199.50399999999999</v>
      </c>
      <c r="C105" s="115">
        <v>199504</v>
      </c>
    </row>
    <row r="106" spans="1:3" x14ac:dyDescent="0.25">
      <c r="A106" s="18">
        <v>40437</v>
      </c>
      <c r="B106" s="19">
        <f t="shared" si="1"/>
        <v>199.5</v>
      </c>
      <c r="C106" s="115">
        <v>199500</v>
      </c>
    </row>
    <row r="107" spans="1:3" x14ac:dyDescent="0.25">
      <c r="A107" s="18">
        <v>40444</v>
      </c>
      <c r="B107" s="19">
        <f t="shared" si="1"/>
        <v>199.5</v>
      </c>
      <c r="C107" s="115">
        <v>199500</v>
      </c>
    </row>
    <row r="108" spans="1:3" x14ac:dyDescent="0.25">
      <c r="A108" s="18">
        <v>40451</v>
      </c>
      <c r="B108" s="19">
        <f t="shared" si="1"/>
        <v>199.5</v>
      </c>
      <c r="C108" s="115">
        <v>199500</v>
      </c>
    </row>
    <row r="109" spans="1:3" x14ac:dyDescent="0.25">
      <c r="A109" s="18">
        <v>40458</v>
      </c>
      <c r="B109" s="19">
        <f t="shared" si="1"/>
        <v>199.5</v>
      </c>
      <c r="C109" s="115">
        <v>199500</v>
      </c>
    </row>
    <row r="110" spans="1:3" x14ac:dyDescent="0.25">
      <c r="A110" s="18">
        <v>40465</v>
      </c>
      <c r="B110" s="19">
        <f t="shared" si="1"/>
        <v>199.48699999999999</v>
      </c>
      <c r="C110" s="115">
        <v>199487</v>
      </c>
    </row>
    <row r="111" spans="1:3" x14ac:dyDescent="0.25">
      <c r="A111" s="18">
        <v>40472</v>
      </c>
      <c r="B111" s="19">
        <f t="shared" si="1"/>
        <v>199.48500000000001</v>
      </c>
      <c r="C111" s="115">
        <v>199485</v>
      </c>
    </row>
    <row r="112" spans="1:3" x14ac:dyDescent="0.25">
      <c r="A112" s="18">
        <v>40479</v>
      </c>
      <c r="B112" s="19">
        <f t="shared" si="1"/>
        <v>199.47300000000001</v>
      </c>
      <c r="C112" s="115">
        <v>199473</v>
      </c>
    </row>
    <row r="113" spans="1:3" x14ac:dyDescent="0.25">
      <c r="A113" s="18">
        <v>40486</v>
      </c>
      <c r="B113" s="19">
        <f t="shared" si="1"/>
        <v>199.47200000000001</v>
      </c>
      <c r="C113" s="115">
        <v>199472</v>
      </c>
    </row>
    <row r="114" spans="1:3" x14ac:dyDescent="0.25">
      <c r="A114" s="18">
        <v>40493</v>
      </c>
      <c r="B114" s="19">
        <f t="shared" si="1"/>
        <v>199.452</v>
      </c>
      <c r="C114" s="115">
        <v>199452</v>
      </c>
    </row>
    <row r="115" spans="1:3" x14ac:dyDescent="0.25">
      <c r="A115" s="18">
        <v>40500</v>
      </c>
      <c r="B115" s="19">
        <f t="shared" si="1"/>
        <v>199.45099999999999</v>
      </c>
      <c r="C115" s="115">
        <v>199451</v>
      </c>
    </row>
    <row r="116" spans="1:3" x14ac:dyDescent="0.25">
      <c r="A116" s="18">
        <v>40507</v>
      </c>
      <c r="B116" s="19">
        <f t="shared" si="1"/>
        <v>199.446</v>
      </c>
      <c r="C116" s="115">
        <v>199446</v>
      </c>
    </row>
    <row r="117" spans="1:3" x14ac:dyDescent="0.25">
      <c r="A117" s="18">
        <v>40514</v>
      </c>
      <c r="B117" s="19">
        <f t="shared" si="1"/>
        <v>199.44499999999999</v>
      </c>
      <c r="C117" s="115">
        <v>199445</v>
      </c>
    </row>
    <row r="118" spans="1:3" x14ac:dyDescent="0.25">
      <c r="A118" s="18">
        <v>40521</v>
      </c>
      <c r="B118" s="19">
        <f t="shared" si="1"/>
        <v>199.41300000000001</v>
      </c>
      <c r="C118" s="115">
        <v>199413</v>
      </c>
    </row>
    <row r="119" spans="1:3" x14ac:dyDescent="0.25">
      <c r="A119" s="18">
        <v>40528</v>
      </c>
      <c r="B119" s="19">
        <f t="shared" si="1"/>
        <v>199.404</v>
      </c>
      <c r="C119" s="115">
        <v>199404</v>
      </c>
    </row>
    <row r="120" spans="1:3" x14ac:dyDescent="0.25">
      <c r="A120" s="18">
        <v>40535</v>
      </c>
      <c r="B120" s="19">
        <f t="shared" si="1"/>
        <v>199.40100000000001</v>
      </c>
      <c r="C120" s="115">
        <v>199401</v>
      </c>
    </row>
    <row r="121" spans="1:3" x14ac:dyDescent="0.25">
      <c r="A121" s="18">
        <v>40542</v>
      </c>
      <c r="B121" s="19">
        <f t="shared" si="1"/>
        <v>199.398</v>
      </c>
      <c r="C121" s="115">
        <v>199398</v>
      </c>
    </row>
    <row r="122" spans="1:3" x14ac:dyDescent="0.25">
      <c r="A122" s="18">
        <v>40549</v>
      </c>
      <c r="B122" s="19">
        <f t="shared" si="1"/>
        <v>199.398</v>
      </c>
      <c r="C122" s="115">
        <v>199398</v>
      </c>
    </row>
    <row r="123" spans="1:3" x14ac:dyDescent="0.25">
      <c r="A123" s="18">
        <v>40556</v>
      </c>
      <c r="B123" s="19">
        <f t="shared" si="1"/>
        <v>199.375</v>
      </c>
      <c r="C123" s="115">
        <v>199375</v>
      </c>
    </row>
    <row r="124" spans="1:3" x14ac:dyDescent="0.25">
      <c r="A124" s="18">
        <v>40563</v>
      </c>
      <c r="B124" s="19">
        <f t="shared" si="1"/>
        <v>199.34700000000001</v>
      </c>
      <c r="C124" s="115">
        <v>199347</v>
      </c>
    </row>
    <row r="125" spans="1:3" x14ac:dyDescent="0.25">
      <c r="A125" s="18">
        <v>40570</v>
      </c>
      <c r="B125" s="19">
        <f t="shared" si="1"/>
        <v>199.33099999999999</v>
      </c>
      <c r="C125" s="115">
        <v>199331</v>
      </c>
    </row>
    <row r="126" spans="1:3" x14ac:dyDescent="0.25">
      <c r="A126" s="18">
        <v>40577</v>
      </c>
      <c r="B126" s="19">
        <f t="shared" si="1"/>
        <v>199.309</v>
      </c>
      <c r="C126" s="115">
        <v>199309</v>
      </c>
    </row>
    <row r="127" spans="1:3" x14ac:dyDescent="0.25">
      <c r="A127" s="18">
        <v>40584</v>
      </c>
      <c r="B127" s="19">
        <f t="shared" si="1"/>
        <v>199.30600000000001</v>
      </c>
      <c r="C127" s="115">
        <v>199306</v>
      </c>
    </row>
    <row r="128" spans="1:3" x14ac:dyDescent="0.25">
      <c r="A128" s="18">
        <v>40591</v>
      </c>
      <c r="B128" s="19">
        <f t="shared" si="1"/>
        <v>199.30099999999999</v>
      </c>
      <c r="C128" s="115">
        <v>199301</v>
      </c>
    </row>
    <row r="129" spans="1:3" x14ac:dyDescent="0.25">
      <c r="A129" s="18">
        <v>40598</v>
      </c>
      <c r="B129" s="19">
        <f t="shared" si="1"/>
        <v>199.297</v>
      </c>
      <c r="C129" s="115">
        <v>199297</v>
      </c>
    </row>
    <row r="130" spans="1:3" x14ac:dyDescent="0.25">
      <c r="A130" s="18">
        <v>40605</v>
      </c>
      <c r="B130" s="19">
        <f t="shared" si="1"/>
        <v>199.297</v>
      </c>
      <c r="C130" s="115">
        <v>199297</v>
      </c>
    </row>
    <row r="131" spans="1:3" x14ac:dyDescent="0.25">
      <c r="A131" s="18">
        <v>40612</v>
      </c>
      <c r="B131" s="19">
        <f t="shared" si="1"/>
        <v>199.291</v>
      </c>
      <c r="C131" s="115">
        <v>199291</v>
      </c>
    </row>
    <row r="132" spans="1:3" x14ac:dyDescent="0.25">
      <c r="A132" s="18">
        <v>40619</v>
      </c>
      <c r="B132" s="19">
        <f t="shared" si="1"/>
        <v>199.291</v>
      </c>
      <c r="C132" s="115">
        <v>199291</v>
      </c>
    </row>
    <row r="133" spans="1:3" x14ac:dyDescent="0.25">
      <c r="A133" s="18">
        <v>40626</v>
      </c>
      <c r="B133" s="19">
        <f t="shared" si="1"/>
        <v>199.28899999999999</v>
      </c>
      <c r="C133" s="115">
        <v>199289</v>
      </c>
    </row>
    <row r="134" spans="1:3" x14ac:dyDescent="0.25">
      <c r="A134" s="18">
        <v>40633</v>
      </c>
      <c r="B134" s="19">
        <f t="shared" si="1"/>
        <v>199.285</v>
      </c>
      <c r="C134" s="115">
        <v>199285</v>
      </c>
    </row>
    <row r="135" spans="1:3" x14ac:dyDescent="0.25">
      <c r="A135" s="18">
        <v>40640</v>
      </c>
      <c r="B135" s="19">
        <f t="shared" si="1"/>
        <v>199.27199999999999</v>
      </c>
      <c r="C135" s="115">
        <v>199272</v>
      </c>
    </row>
    <row r="136" spans="1:3" x14ac:dyDescent="0.25">
      <c r="A136" s="18">
        <v>40647</v>
      </c>
      <c r="B136" s="19">
        <f t="shared" si="1"/>
        <v>199.25399999999999</v>
      </c>
      <c r="C136" s="115">
        <v>199254</v>
      </c>
    </row>
    <row r="137" spans="1:3" x14ac:dyDescent="0.25">
      <c r="A137" s="18">
        <v>40654</v>
      </c>
      <c r="B137" s="19">
        <f t="shared" si="1"/>
        <v>199.25200000000001</v>
      </c>
      <c r="C137" s="115">
        <v>199252</v>
      </c>
    </row>
    <row r="138" spans="1:3" x14ac:dyDescent="0.25">
      <c r="A138" s="18">
        <v>40661</v>
      </c>
      <c r="B138" s="19">
        <f t="shared" si="1"/>
        <v>199.239</v>
      </c>
      <c r="C138" s="115">
        <v>199239</v>
      </c>
    </row>
    <row r="139" spans="1:3" x14ac:dyDescent="0.25">
      <c r="A139" s="18">
        <v>40668</v>
      </c>
      <c r="B139" s="19">
        <f t="shared" si="1"/>
        <v>199.22399999999999</v>
      </c>
      <c r="C139" s="115">
        <v>199224</v>
      </c>
    </row>
    <row r="140" spans="1:3" x14ac:dyDescent="0.25">
      <c r="A140" s="18">
        <v>40675</v>
      </c>
      <c r="B140" s="19">
        <f t="shared" si="1"/>
        <v>199.18899999999999</v>
      </c>
      <c r="C140" s="115">
        <v>199189</v>
      </c>
    </row>
    <row r="141" spans="1:3" x14ac:dyDescent="0.25">
      <c r="A141" s="18">
        <v>40682</v>
      </c>
      <c r="B141" s="19">
        <f t="shared" si="1"/>
        <v>199.167</v>
      </c>
      <c r="C141" s="115">
        <v>199167</v>
      </c>
    </row>
    <row r="142" spans="1:3" x14ac:dyDescent="0.25">
      <c r="A142" s="18">
        <v>40689</v>
      </c>
      <c r="B142" s="19">
        <f t="shared" si="1"/>
        <v>199.15100000000001</v>
      </c>
      <c r="C142" s="115">
        <v>199151</v>
      </c>
    </row>
    <row r="143" spans="1:3" x14ac:dyDescent="0.25">
      <c r="A143" s="18">
        <v>40696</v>
      </c>
      <c r="B143" s="19">
        <f t="shared" si="1"/>
        <v>199.14699999999999</v>
      </c>
      <c r="C143" s="115">
        <v>199147</v>
      </c>
    </row>
    <row r="144" spans="1:3" x14ac:dyDescent="0.25">
      <c r="A144" s="18">
        <v>40703</v>
      </c>
      <c r="B144" s="19">
        <f t="shared" si="1"/>
        <v>199.14400000000001</v>
      </c>
      <c r="C144" s="115">
        <v>199144</v>
      </c>
    </row>
    <row r="145" spans="1:3" x14ac:dyDescent="0.25">
      <c r="A145" s="18">
        <v>40710</v>
      </c>
      <c r="B145" s="19">
        <f t="shared" si="1"/>
        <v>199.14400000000001</v>
      </c>
      <c r="C145" s="115">
        <v>199144</v>
      </c>
    </row>
    <row r="146" spans="1:3" x14ac:dyDescent="0.25">
      <c r="A146" s="18">
        <v>40717</v>
      </c>
      <c r="B146" s="19">
        <f t="shared" si="1"/>
        <v>199.14400000000001</v>
      </c>
      <c r="C146" s="115">
        <v>199144</v>
      </c>
    </row>
    <row r="147" spans="1:3" x14ac:dyDescent="0.25">
      <c r="A147" s="18">
        <v>40724</v>
      </c>
      <c r="B147" s="19">
        <f t="shared" si="1"/>
        <v>199.14400000000001</v>
      </c>
      <c r="C147" s="115">
        <v>199144</v>
      </c>
    </row>
    <row r="148" spans="1:3" x14ac:dyDescent="0.25">
      <c r="A148" s="18">
        <v>40731</v>
      </c>
      <c r="B148" s="19">
        <f t="shared" si="1"/>
        <v>199.13200000000001</v>
      </c>
      <c r="C148" s="115">
        <v>199132</v>
      </c>
    </row>
    <row r="149" spans="1:3" x14ac:dyDescent="0.25">
      <c r="A149" s="18">
        <v>40738</v>
      </c>
      <c r="B149" s="19">
        <f t="shared" si="1"/>
        <v>199.13200000000001</v>
      </c>
      <c r="C149" s="115">
        <v>199132</v>
      </c>
    </row>
    <row r="150" spans="1:3" x14ac:dyDescent="0.25">
      <c r="A150" s="18">
        <v>40745</v>
      </c>
      <c r="B150" s="19">
        <f t="shared" si="1"/>
        <v>199.13200000000001</v>
      </c>
      <c r="C150" s="115">
        <v>199132</v>
      </c>
    </row>
    <row r="151" spans="1:3" x14ac:dyDescent="0.25">
      <c r="A151" s="18">
        <v>40752</v>
      </c>
      <c r="B151" s="19">
        <f t="shared" si="1"/>
        <v>199.13</v>
      </c>
      <c r="C151" s="115">
        <v>199130</v>
      </c>
    </row>
    <row r="152" spans="1:3" x14ac:dyDescent="0.25">
      <c r="A152" s="18">
        <v>40759</v>
      </c>
      <c r="B152" s="19">
        <f t="shared" si="1"/>
        <v>199.119</v>
      </c>
      <c r="C152" s="115">
        <v>199119</v>
      </c>
    </row>
    <row r="153" spans="1:3" x14ac:dyDescent="0.25">
      <c r="A153" s="18">
        <v>40766</v>
      </c>
      <c r="B153" s="19">
        <f t="shared" si="1"/>
        <v>199.119</v>
      </c>
      <c r="C153" s="115">
        <v>199119</v>
      </c>
    </row>
    <row r="154" spans="1:3" x14ac:dyDescent="0.25">
      <c r="A154" s="18">
        <v>40773</v>
      </c>
      <c r="B154" s="19">
        <f t="shared" si="1"/>
        <v>199.119</v>
      </c>
      <c r="C154" s="115">
        <v>199119</v>
      </c>
    </row>
    <row r="155" spans="1:3" x14ac:dyDescent="0.25">
      <c r="A155" s="18">
        <v>40780</v>
      </c>
      <c r="B155" s="19">
        <f t="shared" si="1"/>
        <v>199.119</v>
      </c>
      <c r="C155" s="115">
        <v>199119</v>
      </c>
    </row>
    <row r="156" spans="1:3" x14ac:dyDescent="0.25">
      <c r="A156" s="18">
        <v>40787</v>
      </c>
      <c r="B156" s="19">
        <f t="shared" ref="B156:B219" si="2">+C156/1000</f>
        <v>199.119</v>
      </c>
      <c r="C156" s="115">
        <v>199119</v>
      </c>
    </row>
    <row r="157" spans="1:3" x14ac:dyDescent="0.25">
      <c r="A157" s="18">
        <v>40794</v>
      </c>
      <c r="B157" s="19">
        <f t="shared" si="2"/>
        <v>199.108</v>
      </c>
      <c r="C157" s="115">
        <v>199108</v>
      </c>
    </row>
    <row r="158" spans="1:3" x14ac:dyDescent="0.25">
      <c r="A158" s="18">
        <v>40801</v>
      </c>
      <c r="B158" s="19">
        <f t="shared" si="2"/>
        <v>199.108</v>
      </c>
      <c r="C158" s="115">
        <v>199108</v>
      </c>
    </row>
    <row r="159" spans="1:3" x14ac:dyDescent="0.25">
      <c r="A159" s="18">
        <v>40808</v>
      </c>
      <c r="B159" s="19">
        <f t="shared" si="2"/>
        <v>199.07599999999999</v>
      </c>
      <c r="C159" s="115">
        <v>199076</v>
      </c>
    </row>
    <row r="160" spans="1:3" x14ac:dyDescent="0.25">
      <c r="A160" s="18">
        <v>40815</v>
      </c>
      <c r="B160" s="19">
        <f t="shared" si="2"/>
        <v>199.07599999999999</v>
      </c>
      <c r="C160" s="115">
        <v>199076</v>
      </c>
    </row>
    <row r="161" spans="1:3" x14ac:dyDescent="0.25">
      <c r="A161" s="18">
        <v>40822</v>
      </c>
      <c r="B161" s="19">
        <f t="shared" si="2"/>
        <v>199.07499999999999</v>
      </c>
      <c r="C161" s="115">
        <v>199075</v>
      </c>
    </row>
    <row r="162" spans="1:3" x14ac:dyDescent="0.25">
      <c r="A162" s="18">
        <v>40829</v>
      </c>
      <c r="B162" s="19">
        <f t="shared" si="2"/>
        <v>204.16800000000001</v>
      </c>
      <c r="C162" s="115">
        <v>204168</v>
      </c>
    </row>
    <row r="163" spans="1:3" x14ac:dyDescent="0.25">
      <c r="A163" s="18">
        <v>40836</v>
      </c>
      <c r="B163" s="19">
        <f t="shared" si="2"/>
        <v>209.262</v>
      </c>
      <c r="C163" s="115">
        <v>209262</v>
      </c>
    </row>
    <row r="164" spans="1:3" x14ac:dyDescent="0.25">
      <c r="A164" s="18">
        <v>40843</v>
      </c>
      <c r="B164" s="19">
        <f t="shared" si="2"/>
        <v>214.34899999999999</v>
      </c>
      <c r="C164" s="115">
        <v>214349</v>
      </c>
    </row>
    <row r="165" spans="1:3" x14ac:dyDescent="0.25">
      <c r="A165" s="18">
        <v>40850</v>
      </c>
      <c r="B165" s="19">
        <f t="shared" si="2"/>
        <v>219.37700000000001</v>
      </c>
      <c r="C165" s="115">
        <v>219377</v>
      </c>
    </row>
    <row r="166" spans="1:3" x14ac:dyDescent="0.25">
      <c r="A166" s="18">
        <v>40857</v>
      </c>
      <c r="B166" s="19">
        <f t="shared" si="2"/>
        <v>224.44800000000001</v>
      </c>
      <c r="C166" s="115">
        <v>224448</v>
      </c>
    </row>
    <row r="167" spans="1:3" x14ac:dyDescent="0.25">
      <c r="A167" s="18">
        <v>40864</v>
      </c>
      <c r="B167" s="19">
        <f t="shared" si="2"/>
        <v>229.548</v>
      </c>
      <c r="C167" s="115">
        <v>229548</v>
      </c>
    </row>
    <row r="168" spans="1:3" x14ac:dyDescent="0.25">
      <c r="A168" s="18">
        <v>40871</v>
      </c>
      <c r="B168" s="19">
        <f t="shared" si="2"/>
        <v>234.64</v>
      </c>
      <c r="C168" s="115">
        <v>234640</v>
      </c>
    </row>
    <row r="169" spans="1:3" x14ac:dyDescent="0.25">
      <c r="A169" s="18">
        <v>40878</v>
      </c>
      <c r="B169" s="19">
        <f t="shared" si="2"/>
        <v>239.74</v>
      </c>
      <c r="C169" s="115">
        <v>239740</v>
      </c>
    </row>
    <row r="170" spans="1:3" x14ac:dyDescent="0.25">
      <c r="A170" s="18">
        <v>40885</v>
      </c>
      <c r="B170" s="19">
        <f t="shared" si="2"/>
        <v>244.827</v>
      </c>
      <c r="C170" s="115">
        <v>244827</v>
      </c>
    </row>
    <row r="171" spans="1:3" x14ac:dyDescent="0.25">
      <c r="A171" s="18">
        <v>40892</v>
      </c>
      <c r="B171" s="19">
        <f t="shared" si="2"/>
        <v>249.92599999999999</v>
      </c>
      <c r="C171" s="115">
        <v>249926</v>
      </c>
    </row>
    <row r="172" spans="1:3" x14ac:dyDescent="0.25">
      <c r="A172" s="18">
        <v>40899</v>
      </c>
      <c r="B172" s="19">
        <f t="shared" si="2"/>
        <v>249.92</v>
      </c>
      <c r="C172" s="115">
        <v>249920</v>
      </c>
    </row>
    <row r="173" spans="1:3" x14ac:dyDescent="0.25">
      <c r="A173" s="18">
        <v>40906</v>
      </c>
      <c r="B173" s="19">
        <f t="shared" si="2"/>
        <v>249.92</v>
      </c>
      <c r="C173" s="115">
        <v>249920</v>
      </c>
    </row>
    <row r="174" spans="1:3" x14ac:dyDescent="0.25">
      <c r="A174" s="18">
        <v>40913</v>
      </c>
      <c r="B174" s="19">
        <f t="shared" si="2"/>
        <v>253.25700000000001</v>
      </c>
      <c r="C174" s="115">
        <v>253257</v>
      </c>
    </row>
    <row r="175" spans="1:3" x14ac:dyDescent="0.25">
      <c r="A175" s="18">
        <v>40920</v>
      </c>
      <c r="B175" s="19">
        <f t="shared" si="2"/>
        <v>258.327</v>
      </c>
      <c r="C175" s="115">
        <v>258327</v>
      </c>
    </row>
    <row r="176" spans="1:3" x14ac:dyDescent="0.25">
      <c r="A176" s="18">
        <v>40927</v>
      </c>
      <c r="B176" s="19">
        <f t="shared" si="2"/>
        <v>263.416</v>
      </c>
      <c r="C176" s="115">
        <v>263416</v>
      </c>
    </row>
    <row r="177" spans="1:3" x14ac:dyDescent="0.25">
      <c r="A177" s="18">
        <v>40934</v>
      </c>
      <c r="B177" s="19">
        <f t="shared" si="2"/>
        <v>268.60199999999998</v>
      </c>
      <c r="C177" s="115">
        <v>268602</v>
      </c>
    </row>
    <row r="178" spans="1:3" x14ac:dyDescent="0.25">
      <c r="A178" s="18">
        <v>40941</v>
      </c>
      <c r="B178" s="19">
        <f t="shared" si="2"/>
        <v>273.79700000000003</v>
      </c>
      <c r="C178" s="115">
        <v>273797</v>
      </c>
    </row>
    <row r="179" spans="1:3" x14ac:dyDescent="0.25">
      <c r="A179" s="18">
        <v>40948</v>
      </c>
      <c r="B179" s="19">
        <f t="shared" si="2"/>
        <v>273.74900000000002</v>
      </c>
      <c r="C179" s="115">
        <v>273749</v>
      </c>
    </row>
    <row r="180" spans="1:3" x14ac:dyDescent="0.25">
      <c r="A180" s="18">
        <v>40955</v>
      </c>
      <c r="B180" s="19">
        <f t="shared" si="2"/>
        <v>278.22199999999998</v>
      </c>
      <c r="C180" s="115">
        <v>278222</v>
      </c>
    </row>
    <row r="181" spans="1:3" x14ac:dyDescent="0.25">
      <c r="A181" s="18">
        <v>40962</v>
      </c>
      <c r="B181" s="19">
        <f t="shared" si="2"/>
        <v>282.68299999999999</v>
      </c>
      <c r="C181" s="115">
        <v>282683</v>
      </c>
    </row>
    <row r="182" spans="1:3" x14ac:dyDescent="0.25">
      <c r="A182" s="18">
        <v>40969</v>
      </c>
      <c r="B182" s="19">
        <f t="shared" si="2"/>
        <v>287.10599999999999</v>
      </c>
      <c r="C182" s="115">
        <v>287106</v>
      </c>
    </row>
    <row r="183" spans="1:3" x14ac:dyDescent="0.25">
      <c r="A183" s="18">
        <v>40976</v>
      </c>
      <c r="B183" s="19">
        <f t="shared" si="2"/>
        <v>291.57400000000001</v>
      </c>
      <c r="C183" s="115">
        <v>291574</v>
      </c>
    </row>
    <row r="184" spans="1:3" x14ac:dyDescent="0.25">
      <c r="A184" s="18">
        <v>40983</v>
      </c>
      <c r="B184" s="19">
        <f t="shared" si="2"/>
        <v>296.04500000000002</v>
      </c>
      <c r="C184" s="115">
        <v>296045</v>
      </c>
    </row>
    <row r="185" spans="1:3" x14ac:dyDescent="0.25">
      <c r="A185" s="18">
        <v>40990</v>
      </c>
      <c r="B185" s="19">
        <f t="shared" si="2"/>
        <v>299.03699999999998</v>
      </c>
      <c r="C185" s="115">
        <v>299037</v>
      </c>
    </row>
    <row r="186" spans="1:3" x14ac:dyDescent="0.25">
      <c r="A186" s="18">
        <v>40997</v>
      </c>
      <c r="B186" s="19">
        <f t="shared" si="2"/>
        <v>303.53399999999999</v>
      </c>
      <c r="C186" s="115">
        <v>303534</v>
      </c>
    </row>
    <row r="187" spans="1:3" x14ac:dyDescent="0.25">
      <c r="A187" s="18">
        <v>41004</v>
      </c>
      <c r="B187" s="19">
        <f t="shared" si="2"/>
        <v>308.02499999999998</v>
      </c>
      <c r="C187" s="115">
        <v>308025</v>
      </c>
    </row>
    <row r="188" spans="1:3" x14ac:dyDescent="0.25">
      <c r="A188" s="18">
        <v>41011</v>
      </c>
      <c r="B188" s="19">
        <f t="shared" si="2"/>
        <v>311.02499999999998</v>
      </c>
      <c r="C188" s="115">
        <v>311025</v>
      </c>
    </row>
    <row r="189" spans="1:3" x14ac:dyDescent="0.25">
      <c r="A189" s="18">
        <v>41018</v>
      </c>
      <c r="B189" s="19">
        <f t="shared" si="2"/>
        <v>315.52499999999998</v>
      </c>
      <c r="C189" s="115">
        <v>315525</v>
      </c>
    </row>
    <row r="190" spans="1:3" x14ac:dyDescent="0.25">
      <c r="A190" s="18">
        <v>41025</v>
      </c>
      <c r="B190" s="19">
        <f t="shared" si="2"/>
        <v>320.31200000000001</v>
      </c>
      <c r="C190" s="115">
        <v>320312</v>
      </c>
    </row>
    <row r="191" spans="1:3" x14ac:dyDescent="0.25">
      <c r="A191" s="18">
        <v>41032</v>
      </c>
      <c r="B191" s="19">
        <f t="shared" si="2"/>
        <v>324.98700000000002</v>
      </c>
      <c r="C191" s="115">
        <v>324987</v>
      </c>
    </row>
    <row r="192" spans="1:3" x14ac:dyDescent="0.25">
      <c r="A192" s="18">
        <v>41039</v>
      </c>
      <c r="B192" s="19">
        <f t="shared" si="2"/>
        <v>324.96699999999998</v>
      </c>
      <c r="C192" s="115">
        <v>324967</v>
      </c>
    </row>
    <row r="193" spans="1:3" x14ac:dyDescent="0.25">
      <c r="A193" s="18">
        <v>41046</v>
      </c>
      <c r="B193" s="19">
        <f t="shared" si="2"/>
        <v>324.95600000000002</v>
      </c>
      <c r="C193" s="115">
        <v>324956</v>
      </c>
    </row>
    <row r="194" spans="1:3" x14ac:dyDescent="0.25">
      <c r="A194" s="18">
        <v>41053</v>
      </c>
      <c r="B194" s="19">
        <f t="shared" si="2"/>
        <v>324.95400000000001</v>
      </c>
      <c r="C194" s="115">
        <v>324954</v>
      </c>
    </row>
    <row r="195" spans="1:3" x14ac:dyDescent="0.25">
      <c r="A195" s="18">
        <v>41060</v>
      </c>
      <c r="B195" s="19">
        <f t="shared" si="2"/>
        <v>324.94799999999998</v>
      </c>
      <c r="C195" s="115">
        <v>324948</v>
      </c>
    </row>
    <row r="196" spans="1:3" x14ac:dyDescent="0.25">
      <c r="A196" s="18">
        <v>41067</v>
      </c>
      <c r="B196" s="19">
        <f t="shared" si="2"/>
        <v>324.94799999999998</v>
      </c>
      <c r="C196" s="115">
        <v>324948</v>
      </c>
    </row>
    <row r="197" spans="1:3" x14ac:dyDescent="0.25">
      <c r="A197" s="18">
        <v>41074</v>
      </c>
      <c r="B197" s="19">
        <f t="shared" si="2"/>
        <v>324.94499999999999</v>
      </c>
      <c r="C197" s="115">
        <v>324945</v>
      </c>
    </row>
    <row r="198" spans="1:3" x14ac:dyDescent="0.25">
      <c r="A198" s="18">
        <v>41081</v>
      </c>
      <c r="B198" s="19">
        <f t="shared" si="2"/>
        <v>324.935</v>
      </c>
      <c r="C198" s="115">
        <v>324935</v>
      </c>
    </row>
    <row r="199" spans="1:3" x14ac:dyDescent="0.25">
      <c r="A199" s="18">
        <v>41088</v>
      </c>
      <c r="B199" s="19">
        <f t="shared" si="2"/>
        <v>324.93400000000003</v>
      </c>
      <c r="C199" s="115">
        <v>324934</v>
      </c>
    </row>
    <row r="200" spans="1:3" x14ac:dyDescent="0.25">
      <c r="A200" s="18">
        <v>41095</v>
      </c>
      <c r="B200" s="19">
        <f t="shared" si="2"/>
        <v>324.93400000000003</v>
      </c>
      <c r="C200" s="115">
        <v>324934</v>
      </c>
    </row>
    <row r="201" spans="1:3" x14ac:dyDescent="0.25">
      <c r="A201" s="18">
        <v>41102</v>
      </c>
      <c r="B201" s="19">
        <f t="shared" si="2"/>
        <v>327.92500000000001</v>
      </c>
      <c r="C201" s="115">
        <v>327925</v>
      </c>
    </row>
    <row r="202" spans="1:3" x14ac:dyDescent="0.25">
      <c r="A202" s="18">
        <v>41109</v>
      </c>
      <c r="B202" s="19">
        <f t="shared" si="2"/>
        <v>330.892</v>
      </c>
      <c r="C202" s="115">
        <v>330892</v>
      </c>
    </row>
    <row r="203" spans="1:3" x14ac:dyDescent="0.25">
      <c r="A203" s="18">
        <v>41116</v>
      </c>
      <c r="B203" s="19">
        <f t="shared" si="2"/>
        <v>333.87599999999998</v>
      </c>
      <c r="C203" s="115">
        <v>333876</v>
      </c>
    </row>
    <row r="204" spans="1:3" x14ac:dyDescent="0.25">
      <c r="A204" s="18">
        <v>41123</v>
      </c>
      <c r="B204" s="19">
        <f t="shared" si="2"/>
        <v>336.85300000000001</v>
      </c>
      <c r="C204" s="115">
        <v>336853</v>
      </c>
    </row>
    <row r="205" spans="1:3" x14ac:dyDescent="0.25">
      <c r="A205" s="18">
        <v>41130</v>
      </c>
      <c r="B205" s="19">
        <f t="shared" si="2"/>
        <v>339.84399999999999</v>
      </c>
      <c r="C205" s="115">
        <v>339844</v>
      </c>
    </row>
    <row r="206" spans="1:3" x14ac:dyDescent="0.25">
      <c r="A206" s="18">
        <v>41137</v>
      </c>
      <c r="B206" s="19">
        <f t="shared" si="2"/>
        <v>342.84300000000002</v>
      </c>
      <c r="C206" s="115">
        <v>342843</v>
      </c>
    </row>
    <row r="207" spans="1:3" x14ac:dyDescent="0.25">
      <c r="A207" s="18">
        <v>41144</v>
      </c>
      <c r="B207" s="19">
        <f t="shared" si="2"/>
        <v>345.84199999999998</v>
      </c>
      <c r="C207" s="115">
        <v>345842</v>
      </c>
    </row>
    <row r="208" spans="1:3" x14ac:dyDescent="0.25">
      <c r="A208" s="18">
        <v>41151</v>
      </c>
      <c r="B208" s="19">
        <f t="shared" si="2"/>
        <v>347.83800000000002</v>
      </c>
      <c r="C208" s="115">
        <v>347838</v>
      </c>
    </row>
    <row r="209" spans="1:3" x14ac:dyDescent="0.25">
      <c r="A209" s="18">
        <v>41158</v>
      </c>
      <c r="B209" s="19">
        <f t="shared" si="2"/>
        <v>350.83800000000002</v>
      </c>
      <c r="C209" s="115">
        <v>350838</v>
      </c>
    </row>
    <row r="210" spans="1:3" x14ac:dyDescent="0.25">
      <c r="A210" s="18">
        <v>41165</v>
      </c>
      <c r="B210" s="19">
        <f t="shared" si="2"/>
        <v>353.83</v>
      </c>
      <c r="C210" s="115">
        <v>353830</v>
      </c>
    </row>
    <row r="211" spans="1:3" x14ac:dyDescent="0.25">
      <c r="A211" s="18">
        <v>41172</v>
      </c>
      <c r="B211" s="19">
        <f t="shared" si="2"/>
        <v>356.827</v>
      </c>
      <c r="C211" s="115">
        <v>356827</v>
      </c>
    </row>
    <row r="212" spans="1:3" x14ac:dyDescent="0.25">
      <c r="A212" s="18">
        <v>41179</v>
      </c>
      <c r="B212" s="19">
        <f t="shared" si="2"/>
        <v>359.82499999999999</v>
      </c>
      <c r="C212" s="115">
        <v>359825</v>
      </c>
    </row>
    <row r="213" spans="1:3" x14ac:dyDescent="0.25">
      <c r="A213" s="18">
        <v>41186</v>
      </c>
      <c r="B213" s="19">
        <f t="shared" si="2"/>
        <v>362.82499999999999</v>
      </c>
      <c r="C213" s="115">
        <v>362825</v>
      </c>
    </row>
    <row r="214" spans="1:3" x14ac:dyDescent="0.25">
      <c r="A214" s="18">
        <v>41193</v>
      </c>
      <c r="B214" s="19">
        <f t="shared" si="2"/>
        <v>365.815</v>
      </c>
      <c r="C214" s="115">
        <v>365815</v>
      </c>
    </row>
    <row r="215" spans="1:3" x14ac:dyDescent="0.25">
      <c r="A215" s="18">
        <v>41200</v>
      </c>
      <c r="B215" s="19">
        <f t="shared" si="2"/>
        <v>368.80700000000002</v>
      </c>
      <c r="C215" s="115">
        <v>368807</v>
      </c>
    </row>
    <row r="216" spans="1:3" x14ac:dyDescent="0.25">
      <c r="A216" s="18">
        <v>41207</v>
      </c>
      <c r="B216" s="19">
        <f t="shared" si="2"/>
        <v>371.78399999999999</v>
      </c>
      <c r="C216" s="115">
        <v>371784</v>
      </c>
    </row>
    <row r="217" spans="1:3" x14ac:dyDescent="0.25">
      <c r="A217" s="18">
        <v>41214</v>
      </c>
      <c r="B217" s="19">
        <f t="shared" si="2"/>
        <v>374.98399999999998</v>
      </c>
      <c r="C217" s="115">
        <v>374984</v>
      </c>
    </row>
    <row r="218" spans="1:3" x14ac:dyDescent="0.25">
      <c r="A218" s="18">
        <v>41221</v>
      </c>
      <c r="B218" s="19">
        <f t="shared" si="2"/>
        <v>374.98200000000003</v>
      </c>
      <c r="C218" s="115">
        <v>374982</v>
      </c>
    </row>
    <row r="219" spans="1:3" x14ac:dyDescent="0.25">
      <c r="A219" s="18">
        <v>41228</v>
      </c>
      <c r="B219" s="19">
        <f t="shared" si="2"/>
        <v>374.97899999999998</v>
      </c>
      <c r="C219" s="115">
        <v>374979</v>
      </c>
    </row>
    <row r="220" spans="1:3" x14ac:dyDescent="0.25">
      <c r="A220" s="18">
        <v>41235</v>
      </c>
      <c r="B220" s="19">
        <f t="shared" ref="B220:B283" si="3">+C220/1000</f>
        <v>374.97899999999998</v>
      </c>
      <c r="C220" s="115">
        <v>374979</v>
      </c>
    </row>
    <row r="221" spans="1:3" x14ac:dyDescent="0.25">
      <c r="A221" s="18">
        <v>41242</v>
      </c>
      <c r="B221" s="19">
        <f t="shared" si="3"/>
        <v>374.97899999999998</v>
      </c>
      <c r="C221" s="115">
        <v>374979</v>
      </c>
    </row>
    <row r="222" spans="1:3" x14ac:dyDescent="0.25">
      <c r="A222" s="18">
        <v>41249</v>
      </c>
      <c r="B222" s="19">
        <f t="shared" si="3"/>
        <v>374.97800000000001</v>
      </c>
      <c r="C222" s="115">
        <v>374978</v>
      </c>
    </row>
    <row r="223" spans="1:3" x14ac:dyDescent="0.25">
      <c r="A223" s="18">
        <v>41256</v>
      </c>
      <c r="B223" s="19">
        <f t="shared" si="3"/>
        <v>374.97800000000001</v>
      </c>
      <c r="C223" s="115">
        <v>374978</v>
      </c>
    </row>
    <row r="224" spans="1:3" x14ac:dyDescent="0.25">
      <c r="A224" s="18">
        <v>41263</v>
      </c>
      <c r="B224" s="19">
        <f t="shared" si="3"/>
        <v>374.97399999999999</v>
      </c>
      <c r="C224" s="115">
        <v>374974</v>
      </c>
    </row>
    <row r="225" spans="1:3" x14ac:dyDescent="0.25">
      <c r="A225" s="18">
        <v>41270</v>
      </c>
      <c r="B225" s="19">
        <f t="shared" si="3"/>
        <v>374.97399999999999</v>
      </c>
      <c r="C225" s="115">
        <v>374974</v>
      </c>
    </row>
    <row r="226" spans="1:3" x14ac:dyDescent="0.25">
      <c r="A226" s="18">
        <v>41277</v>
      </c>
      <c r="B226" s="19">
        <f t="shared" si="3"/>
        <v>374.97300000000001</v>
      </c>
      <c r="C226" s="115">
        <v>374973</v>
      </c>
    </row>
    <row r="227" spans="1:3" x14ac:dyDescent="0.25">
      <c r="A227" s="18">
        <v>41284</v>
      </c>
      <c r="B227" s="19">
        <f t="shared" si="3"/>
        <v>374.96699999999998</v>
      </c>
      <c r="C227" s="115">
        <v>374967</v>
      </c>
    </row>
    <row r="228" spans="1:3" x14ac:dyDescent="0.25">
      <c r="A228" s="18">
        <v>41291</v>
      </c>
      <c r="B228" s="19">
        <f t="shared" si="3"/>
        <v>374.96699999999998</v>
      </c>
      <c r="C228" s="115">
        <v>374967</v>
      </c>
    </row>
    <row r="229" spans="1:3" x14ac:dyDescent="0.25">
      <c r="A229" s="18">
        <v>41298</v>
      </c>
      <c r="B229" s="19">
        <f t="shared" si="3"/>
        <v>374.96600000000001</v>
      </c>
      <c r="C229" s="115">
        <v>374966</v>
      </c>
    </row>
    <row r="230" spans="1:3" x14ac:dyDescent="0.25">
      <c r="A230" s="18">
        <v>41305</v>
      </c>
      <c r="B230" s="19">
        <f t="shared" si="3"/>
        <v>374.96600000000001</v>
      </c>
      <c r="C230" s="115">
        <v>374966</v>
      </c>
    </row>
    <row r="231" spans="1:3" x14ac:dyDescent="0.25">
      <c r="A231" s="18">
        <v>41312</v>
      </c>
      <c r="B231" s="19">
        <f t="shared" si="3"/>
        <v>374.96600000000001</v>
      </c>
      <c r="C231" s="115">
        <v>374966</v>
      </c>
    </row>
    <row r="232" spans="1:3" x14ac:dyDescent="0.25">
      <c r="A232" s="18">
        <v>41319</v>
      </c>
      <c r="B232" s="19">
        <f t="shared" si="3"/>
        <v>374.96600000000001</v>
      </c>
      <c r="C232" s="115">
        <v>374966</v>
      </c>
    </row>
    <row r="233" spans="1:3" x14ac:dyDescent="0.25">
      <c r="A233" s="18">
        <v>41326</v>
      </c>
      <c r="B233" s="19">
        <f t="shared" si="3"/>
        <v>374.96600000000001</v>
      </c>
      <c r="C233" s="115">
        <v>374966</v>
      </c>
    </row>
    <row r="234" spans="1:3" x14ac:dyDescent="0.25">
      <c r="A234" s="18">
        <v>41333</v>
      </c>
      <c r="B234" s="19">
        <f t="shared" si="3"/>
        <v>374.96600000000001</v>
      </c>
      <c r="C234" s="115">
        <v>374966</v>
      </c>
    </row>
    <row r="235" spans="1:3" x14ac:dyDescent="0.25">
      <c r="A235" s="18">
        <v>41340</v>
      </c>
      <c r="B235" s="19">
        <f t="shared" si="3"/>
        <v>368.36099999999999</v>
      </c>
      <c r="C235" s="115">
        <v>368361</v>
      </c>
    </row>
    <row r="236" spans="1:3" x14ac:dyDescent="0.25">
      <c r="A236" s="18">
        <v>41347</v>
      </c>
      <c r="B236" s="19">
        <f t="shared" si="3"/>
        <v>371.65600000000001</v>
      </c>
      <c r="C236" s="115">
        <v>371656</v>
      </c>
    </row>
    <row r="237" spans="1:3" x14ac:dyDescent="0.25">
      <c r="A237" s="18">
        <v>41354</v>
      </c>
      <c r="B237" s="19">
        <f t="shared" si="3"/>
        <v>373.85300000000001</v>
      </c>
      <c r="C237" s="115">
        <v>373853</v>
      </c>
    </row>
    <row r="238" spans="1:3" x14ac:dyDescent="0.25">
      <c r="A238" s="18">
        <v>41361</v>
      </c>
      <c r="B238" s="19">
        <f t="shared" si="3"/>
        <v>374.99</v>
      </c>
      <c r="C238" s="115">
        <v>374990</v>
      </c>
    </row>
    <row r="239" spans="1:3" x14ac:dyDescent="0.25">
      <c r="A239" s="18">
        <v>41368</v>
      </c>
      <c r="B239" s="19">
        <f t="shared" si="3"/>
        <v>374.99</v>
      </c>
      <c r="C239" s="115">
        <v>374990</v>
      </c>
    </row>
    <row r="240" spans="1:3" x14ac:dyDescent="0.25">
      <c r="A240" s="18">
        <v>41375</v>
      </c>
      <c r="B240" s="19">
        <f t="shared" si="3"/>
        <v>374.99</v>
      </c>
      <c r="C240" s="115">
        <v>374990</v>
      </c>
    </row>
    <row r="241" spans="1:3" x14ac:dyDescent="0.25">
      <c r="A241" s="18">
        <v>41382</v>
      </c>
      <c r="B241" s="19">
        <f t="shared" si="3"/>
        <v>374.98599999999999</v>
      </c>
      <c r="C241" s="115">
        <v>374986</v>
      </c>
    </row>
    <row r="242" spans="1:3" x14ac:dyDescent="0.25">
      <c r="A242" s="18">
        <v>41389</v>
      </c>
      <c r="B242" s="19">
        <f t="shared" si="3"/>
        <v>374.98599999999999</v>
      </c>
      <c r="C242" s="115">
        <v>374986</v>
      </c>
    </row>
    <row r="243" spans="1:3" x14ac:dyDescent="0.25">
      <c r="A243" s="18">
        <v>41396</v>
      </c>
      <c r="B243" s="19">
        <f t="shared" si="3"/>
        <v>374.98599999999999</v>
      </c>
      <c r="C243" s="115">
        <v>374986</v>
      </c>
    </row>
    <row r="244" spans="1:3" x14ac:dyDescent="0.25">
      <c r="A244" s="18">
        <v>41403</v>
      </c>
      <c r="B244" s="19">
        <f t="shared" si="3"/>
        <v>374.98599999999999</v>
      </c>
      <c r="C244" s="115">
        <v>374986</v>
      </c>
    </row>
    <row r="245" spans="1:3" x14ac:dyDescent="0.25">
      <c r="A245" s="18">
        <v>41410</v>
      </c>
      <c r="B245" s="19">
        <f t="shared" si="3"/>
        <v>374.98599999999999</v>
      </c>
      <c r="C245" s="115">
        <v>374986</v>
      </c>
    </row>
    <row r="246" spans="1:3" x14ac:dyDescent="0.25">
      <c r="A246" s="18">
        <v>41417</v>
      </c>
      <c r="B246" s="19">
        <f t="shared" si="3"/>
        <v>374.98599999999999</v>
      </c>
      <c r="C246" s="115">
        <v>374986</v>
      </c>
    </row>
    <row r="247" spans="1:3" x14ac:dyDescent="0.25">
      <c r="A247" s="18">
        <v>41424</v>
      </c>
      <c r="B247" s="19">
        <f t="shared" si="3"/>
        <v>374.98599999999999</v>
      </c>
      <c r="C247" s="115">
        <v>374986</v>
      </c>
    </row>
    <row r="248" spans="1:3" x14ac:dyDescent="0.25">
      <c r="A248" s="18">
        <v>41431</v>
      </c>
      <c r="B248" s="19">
        <f t="shared" si="3"/>
        <v>374.98500000000001</v>
      </c>
      <c r="C248" s="115">
        <v>374985</v>
      </c>
    </row>
    <row r="249" spans="1:3" x14ac:dyDescent="0.25">
      <c r="A249" s="18">
        <v>41438</v>
      </c>
      <c r="B249" s="19">
        <f t="shared" si="3"/>
        <v>374.98500000000001</v>
      </c>
      <c r="C249" s="115">
        <v>374985</v>
      </c>
    </row>
    <row r="250" spans="1:3" x14ac:dyDescent="0.25">
      <c r="A250" s="18">
        <v>41445</v>
      </c>
      <c r="B250" s="19">
        <f t="shared" si="3"/>
        <v>374.98500000000001</v>
      </c>
      <c r="C250" s="115">
        <v>374985</v>
      </c>
    </row>
    <row r="251" spans="1:3" x14ac:dyDescent="0.25">
      <c r="A251" s="18">
        <v>41452</v>
      </c>
      <c r="B251" s="19">
        <f t="shared" si="3"/>
        <v>374.98500000000001</v>
      </c>
      <c r="C251" s="115">
        <v>374985</v>
      </c>
    </row>
    <row r="252" spans="1:3" x14ac:dyDescent="0.25">
      <c r="A252" s="18">
        <v>41459</v>
      </c>
      <c r="B252" s="19">
        <f t="shared" si="3"/>
        <v>374.98500000000001</v>
      </c>
      <c r="C252" s="115">
        <v>374985</v>
      </c>
    </row>
    <row r="253" spans="1:3" x14ac:dyDescent="0.25">
      <c r="A253" s="18">
        <v>41466</v>
      </c>
      <c r="B253" s="19">
        <f t="shared" si="3"/>
        <v>374.98500000000001</v>
      </c>
      <c r="C253" s="115">
        <v>374985</v>
      </c>
    </row>
    <row r="254" spans="1:3" x14ac:dyDescent="0.25">
      <c r="A254" s="18">
        <v>41473</v>
      </c>
      <c r="B254" s="19">
        <f t="shared" si="3"/>
        <v>374.98500000000001</v>
      </c>
      <c r="C254" s="115">
        <v>374985</v>
      </c>
    </row>
    <row r="255" spans="1:3" x14ac:dyDescent="0.25">
      <c r="A255" s="18">
        <v>41480</v>
      </c>
      <c r="B255" s="19">
        <f t="shared" si="3"/>
        <v>374.98399999999998</v>
      </c>
      <c r="C255" s="115">
        <v>374984</v>
      </c>
    </row>
    <row r="256" spans="1:3" x14ac:dyDescent="0.25">
      <c r="A256" s="18">
        <v>41487</v>
      </c>
      <c r="B256" s="19">
        <f t="shared" si="3"/>
        <v>374.98399999999998</v>
      </c>
      <c r="C256" s="115">
        <v>374984</v>
      </c>
    </row>
    <row r="257" spans="1:3" x14ac:dyDescent="0.25">
      <c r="A257" s="18">
        <v>41494</v>
      </c>
      <c r="B257" s="19">
        <f t="shared" si="3"/>
        <v>374.98399999999998</v>
      </c>
      <c r="C257" s="115">
        <v>374984</v>
      </c>
    </row>
    <row r="258" spans="1:3" x14ac:dyDescent="0.25">
      <c r="A258" s="18">
        <v>41501</v>
      </c>
      <c r="B258" s="19">
        <f t="shared" si="3"/>
        <v>374.98399999999998</v>
      </c>
      <c r="C258" s="115">
        <v>374984</v>
      </c>
    </row>
    <row r="259" spans="1:3" x14ac:dyDescent="0.25">
      <c r="A259" s="18">
        <v>41508</v>
      </c>
      <c r="B259" s="19">
        <f t="shared" si="3"/>
        <v>374.98399999999998</v>
      </c>
      <c r="C259" s="115">
        <v>374984</v>
      </c>
    </row>
    <row r="260" spans="1:3" x14ac:dyDescent="0.25">
      <c r="A260" s="18">
        <v>41515</v>
      </c>
      <c r="B260" s="19">
        <f t="shared" si="3"/>
        <v>374.98399999999998</v>
      </c>
      <c r="C260" s="115">
        <v>374984</v>
      </c>
    </row>
    <row r="261" spans="1:3" x14ac:dyDescent="0.25">
      <c r="A261" s="18">
        <v>41522</v>
      </c>
      <c r="B261" s="19">
        <f t="shared" si="3"/>
        <v>374.98399999999998</v>
      </c>
      <c r="C261" s="115">
        <v>374984</v>
      </c>
    </row>
    <row r="262" spans="1:3" x14ac:dyDescent="0.25">
      <c r="A262" s="18">
        <v>41529</v>
      </c>
      <c r="B262" s="19">
        <f t="shared" si="3"/>
        <v>374.98399999999998</v>
      </c>
      <c r="C262" s="115">
        <v>374984</v>
      </c>
    </row>
    <row r="263" spans="1:3" x14ac:dyDescent="0.25">
      <c r="A263" s="18">
        <v>41536</v>
      </c>
      <c r="B263" s="19">
        <f t="shared" si="3"/>
        <v>374.98399999999998</v>
      </c>
      <c r="C263" s="115">
        <v>374984</v>
      </c>
    </row>
    <row r="264" spans="1:3" x14ac:dyDescent="0.25">
      <c r="A264" s="18">
        <v>41543</v>
      </c>
      <c r="B264" s="19">
        <f t="shared" si="3"/>
        <v>374.98399999999998</v>
      </c>
      <c r="C264" s="115">
        <v>374984</v>
      </c>
    </row>
    <row r="265" spans="1:3" x14ac:dyDescent="0.25">
      <c r="A265" s="18">
        <v>41550</v>
      </c>
      <c r="B265" s="19">
        <f t="shared" si="3"/>
        <v>374.351</v>
      </c>
      <c r="C265" s="115">
        <v>374351</v>
      </c>
    </row>
    <row r="266" spans="1:3" x14ac:dyDescent="0.25">
      <c r="A266" s="18">
        <v>41557</v>
      </c>
      <c r="B266" s="19">
        <f t="shared" si="3"/>
        <v>374.99099999999999</v>
      </c>
      <c r="C266" s="115">
        <v>374991</v>
      </c>
    </row>
    <row r="267" spans="1:3" x14ac:dyDescent="0.25">
      <c r="A267" s="18">
        <v>41564</v>
      </c>
      <c r="B267" s="19">
        <f t="shared" si="3"/>
        <v>374.99099999999999</v>
      </c>
      <c r="C267" s="115">
        <v>374991</v>
      </c>
    </row>
    <row r="268" spans="1:3" x14ac:dyDescent="0.25">
      <c r="A268" s="18">
        <v>41571</v>
      </c>
      <c r="B268" s="19">
        <f t="shared" si="3"/>
        <v>374.99099999999999</v>
      </c>
      <c r="C268" s="115">
        <v>374991</v>
      </c>
    </row>
    <row r="269" spans="1:3" x14ac:dyDescent="0.25">
      <c r="A269" s="18">
        <v>41578</v>
      </c>
      <c r="B269" s="19">
        <f t="shared" si="3"/>
        <v>374.99099999999999</v>
      </c>
      <c r="C269" s="115">
        <v>374991</v>
      </c>
    </row>
    <row r="270" spans="1:3" x14ac:dyDescent="0.25">
      <c r="A270" s="18">
        <v>41585</v>
      </c>
      <c r="B270" s="19">
        <f t="shared" si="3"/>
        <v>374.99099999999999</v>
      </c>
      <c r="C270" s="115">
        <v>374991</v>
      </c>
    </row>
    <row r="271" spans="1:3" x14ac:dyDescent="0.25">
      <c r="A271" s="18">
        <v>41592</v>
      </c>
      <c r="B271" s="19">
        <f t="shared" si="3"/>
        <v>374.99099999999999</v>
      </c>
      <c r="C271" s="115">
        <v>374991</v>
      </c>
    </row>
    <row r="272" spans="1:3" x14ac:dyDescent="0.25">
      <c r="A272" s="18">
        <v>41599</v>
      </c>
      <c r="B272" s="19">
        <f t="shared" si="3"/>
        <v>374.99099999999999</v>
      </c>
      <c r="C272" s="115">
        <v>374991</v>
      </c>
    </row>
    <row r="273" spans="1:3" x14ac:dyDescent="0.25">
      <c r="A273" s="18">
        <v>41606</v>
      </c>
      <c r="B273" s="19">
        <f t="shared" si="3"/>
        <v>374.99099999999999</v>
      </c>
      <c r="C273" s="115">
        <v>374991</v>
      </c>
    </row>
    <row r="274" spans="1:3" x14ac:dyDescent="0.25">
      <c r="A274" s="18">
        <v>41613</v>
      </c>
      <c r="B274" s="19">
        <f t="shared" si="3"/>
        <v>374.99099999999999</v>
      </c>
      <c r="C274" s="115">
        <v>374991</v>
      </c>
    </row>
    <row r="275" spans="1:3" x14ac:dyDescent="0.25">
      <c r="A275" s="18">
        <v>41620</v>
      </c>
      <c r="B275" s="19">
        <f t="shared" si="3"/>
        <v>374.99099999999999</v>
      </c>
      <c r="C275" s="115">
        <v>374991</v>
      </c>
    </row>
    <row r="276" spans="1:3" x14ac:dyDescent="0.25">
      <c r="A276" s="18">
        <v>41627</v>
      </c>
      <c r="B276" s="19">
        <f t="shared" si="3"/>
        <v>374.99099999999999</v>
      </c>
      <c r="C276" s="115">
        <v>374991</v>
      </c>
    </row>
    <row r="277" spans="1:3" x14ac:dyDescent="0.25">
      <c r="A277" s="18">
        <v>41634</v>
      </c>
      <c r="B277" s="19">
        <f t="shared" si="3"/>
        <v>374.99099999999999</v>
      </c>
      <c r="C277" s="115">
        <v>374991</v>
      </c>
    </row>
    <row r="278" spans="1:3" x14ac:dyDescent="0.25">
      <c r="A278" s="18">
        <v>41641</v>
      </c>
      <c r="B278" s="19">
        <f t="shared" si="3"/>
        <v>374.99099999999999</v>
      </c>
      <c r="C278" s="115">
        <v>374991</v>
      </c>
    </row>
    <row r="279" spans="1:3" x14ac:dyDescent="0.25">
      <c r="A279" s="18">
        <v>41648</v>
      </c>
      <c r="B279" s="19">
        <f t="shared" si="3"/>
        <v>374.99099999999999</v>
      </c>
      <c r="C279" s="115">
        <v>374991</v>
      </c>
    </row>
    <row r="280" spans="1:3" x14ac:dyDescent="0.25">
      <c r="A280" s="18">
        <v>41655</v>
      </c>
      <c r="B280" s="19">
        <f t="shared" si="3"/>
        <v>374.99099999999999</v>
      </c>
      <c r="C280" s="115">
        <v>374991</v>
      </c>
    </row>
    <row r="281" spans="1:3" x14ac:dyDescent="0.25">
      <c r="A281" s="18">
        <v>41662</v>
      </c>
      <c r="B281" s="19">
        <f t="shared" si="3"/>
        <v>374.99099999999999</v>
      </c>
      <c r="C281" s="115">
        <v>374991</v>
      </c>
    </row>
    <row r="282" spans="1:3" x14ac:dyDescent="0.25">
      <c r="A282" s="18">
        <v>41669</v>
      </c>
      <c r="B282" s="19">
        <f t="shared" si="3"/>
        <v>374.99099999999999</v>
      </c>
      <c r="C282" s="115">
        <v>374991</v>
      </c>
    </row>
    <row r="283" spans="1:3" x14ac:dyDescent="0.25">
      <c r="A283" s="18">
        <v>41676</v>
      </c>
      <c r="B283" s="19">
        <f t="shared" si="3"/>
        <v>374.99099999999999</v>
      </c>
      <c r="C283" s="115">
        <v>374991</v>
      </c>
    </row>
    <row r="284" spans="1:3" x14ac:dyDescent="0.25">
      <c r="A284" s="18">
        <v>41683</v>
      </c>
      <c r="B284" s="19">
        <f t="shared" ref="B284:B347" si="4">+C284/1000</f>
        <v>374.99099999999999</v>
      </c>
      <c r="C284" s="115">
        <v>374991</v>
      </c>
    </row>
    <row r="285" spans="1:3" x14ac:dyDescent="0.25">
      <c r="A285" s="18">
        <v>41690</v>
      </c>
      <c r="B285" s="19">
        <f t="shared" si="4"/>
        <v>374.99099999999999</v>
      </c>
      <c r="C285" s="115">
        <v>374991</v>
      </c>
    </row>
    <row r="286" spans="1:3" x14ac:dyDescent="0.25">
      <c r="A286" s="18">
        <v>41697</v>
      </c>
      <c r="B286" s="19">
        <f t="shared" si="4"/>
        <v>374.99099999999999</v>
      </c>
      <c r="C286" s="115">
        <v>374991</v>
      </c>
    </row>
    <row r="287" spans="1:3" x14ac:dyDescent="0.25">
      <c r="A287" s="18">
        <v>41704</v>
      </c>
      <c r="B287" s="19">
        <f t="shared" si="4"/>
        <v>374.99099999999999</v>
      </c>
      <c r="C287" s="115">
        <v>374991</v>
      </c>
    </row>
    <row r="288" spans="1:3" x14ac:dyDescent="0.25">
      <c r="A288" s="18">
        <v>41711</v>
      </c>
      <c r="B288" s="19">
        <f t="shared" si="4"/>
        <v>370.88900000000001</v>
      </c>
      <c r="C288" s="115">
        <v>370889</v>
      </c>
    </row>
    <row r="289" spans="1:3" x14ac:dyDescent="0.25">
      <c r="A289" s="18">
        <v>41718</v>
      </c>
      <c r="B289" s="19">
        <f t="shared" si="4"/>
        <v>373.589</v>
      </c>
      <c r="C289" s="115">
        <v>373589</v>
      </c>
    </row>
    <row r="290" spans="1:3" x14ac:dyDescent="0.25">
      <c r="A290" s="18">
        <v>41725</v>
      </c>
      <c r="B290" s="19">
        <f t="shared" si="4"/>
        <v>374.93900000000002</v>
      </c>
      <c r="C290" s="115">
        <v>374939</v>
      </c>
    </row>
    <row r="291" spans="1:3" x14ac:dyDescent="0.25">
      <c r="A291" s="18">
        <v>41732</v>
      </c>
      <c r="B291" s="19">
        <f t="shared" si="4"/>
        <v>374.93900000000002</v>
      </c>
      <c r="C291" s="115">
        <v>374939</v>
      </c>
    </row>
    <row r="292" spans="1:3" x14ac:dyDescent="0.25">
      <c r="A292" s="18">
        <v>41739</v>
      </c>
      <c r="B292" s="19">
        <f t="shared" si="4"/>
        <v>374.93900000000002</v>
      </c>
      <c r="C292" s="115">
        <v>374939</v>
      </c>
    </row>
    <row r="293" spans="1:3" x14ac:dyDescent="0.25">
      <c r="A293" s="18">
        <v>41746</v>
      </c>
      <c r="B293" s="19">
        <f t="shared" si="4"/>
        <v>374.93900000000002</v>
      </c>
      <c r="C293" s="115">
        <v>374939</v>
      </c>
    </row>
    <row r="294" spans="1:3" x14ac:dyDescent="0.25">
      <c r="A294" s="18">
        <v>41753</v>
      </c>
      <c r="B294" s="19">
        <f t="shared" si="4"/>
        <v>374.93900000000002</v>
      </c>
      <c r="C294" s="115">
        <v>374939</v>
      </c>
    </row>
    <row r="295" spans="1:3" x14ac:dyDescent="0.25">
      <c r="A295" s="18">
        <v>41760</v>
      </c>
      <c r="B295" s="19">
        <f t="shared" si="4"/>
        <v>374.93900000000002</v>
      </c>
      <c r="C295" s="115">
        <v>374939</v>
      </c>
    </row>
    <row r="296" spans="1:3" x14ac:dyDescent="0.25">
      <c r="A296" s="18">
        <v>41767</v>
      </c>
      <c r="B296" s="19">
        <f t="shared" si="4"/>
        <v>374.93900000000002</v>
      </c>
      <c r="C296" s="115">
        <v>374939</v>
      </c>
    </row>
    <row r="297" spans="1:3" x14ac:dyDescent="0.25">
      <c r="A297" s="18">
        <v>41774</v>
      </c>
      <c r="B297" s="19">
        <f t="shared" si="4"/>
        <v>374.93900000000002</v>
      </c>
      <c r="C297" s="115">
        <v>374939</v>
      </c>
    </row>
    <row r="298" spans="1:3" x14ac:dyDescent="0.25">
      <c r="A298" s="18">
        <v>41781</v>
      </c>
      <c r="B298" s="19">
        <f t="shared" si="4"/>
        <v>374.93900000000002</v>
      </c>
      <c r="C298" s="115">
        <v>374939</v>
      </c>
    </row>
    <row r="299" spans="1:3" x14ac:dyDescent="0.25">
      <c r="A299" s="18">
        <v>41788</v>
      </c>
      <c r="B299" s="19">
        <f t="shared" si="4"/>
        <v>374.93900000000002</v>
      </c>
      <c r="C299" s="115">
        <v>374939</v>
      </c>
    </row>
    <row r="300" spans="1:3" x14ac:dyDescent="0.25">
      <c r="A300" s="18">
        <v>41795</v>
      </c>
      <c r="B300" s="19">
        <f t="shared" si="4"/>
        <v>374.93900000000002</v>
      </c>
      <c r="C300" s="115">
        <v>374939</v>
      </c>
    </row>
    <row r="301" spans="1:3" x14ac:dyDescent="0.25">
      <c r="A301" s="18">
        <v>41802</v>
      </c>
      <c r="B301" s="19">
        <f t="shared" si="4"/>
        <v>374.93900000000002</v>
      </c>
      <c r="C301" s="115">
        <v>374939</v>
      </c>
    </row>
    <row r="302" spans="1:3" x14ac:dyDescent="0.25">
      <c r="A302" s="18">
        <v>41809</v>
      </c>
      <c r="B302" s="19">
        <f t="shared" si="4"/>
        <v>374.93900000000002</v>
      </c>
      <c r="C302" s="115">
        <v>374939</v>
      </c>
    </row>
    <row r="303" spans="1:3" x14ac:dyDescent="0.25">
      <c r="A303" s="18">
        <v>41816</v>
      </c>
      <c r="B303" s="19">
        <f t="shared" si="4"/>
        <v>374.93900000000002</v>
      </c>
      <c r="C303" s="115">
        <v>374939</v>
      </c>
    </row>
    <row r="304" spans="1:3" x14ac:dyDescent="0.25">
      <c r="A304" s="18">
        <v>41823</v>
      </c>
      <c r="B304" s="19">
        <f t="shared" si="4"/>
        <v>374.93900000000002</v>
      </c>
      <c r="C304" s="115">
        <v>374939</v>
      </c>
    </row>
    <row r="305" spans="1:3" x14ac:dyDescent="0.25">
      <c r="A305" s="18">
        <v>41830</v>
      </c>
      <c r="B305" s="19">
        <f t="shared" si="4"/>
        <v>374.93900000000002</v>
      </c>
      <c r="C305" s="115">
        <v>374939</v>
      </c>
    </row>
    <row r="306" spans="1:3" x14ac:dyDescent="0.25">
      <c r="A306" s="18">
        <v>41837</v>
      </c>
      <c r="B306" s="19">
        <f t="shared" si="4"/>
        <v>374.93900000000002</v>
      </c>
      <c r="C306" s="115">
        <v>374939</v>
      </c>
    </row>
    <row r="307" spans="1:3" x14ac:dyDescent="0.25">
      <c r="A307" s="18">
        <v>41844</v>
      </c>
      <c r="B307" s="19">
        <f t="shared" si="4"/>
        <v>374.93900000000002</v>
      </c>
      <c r="C307" s="115">
        <v>374939</v>
      </c>
    </row>
    <row r="308" spans="1:3" x14ac:dyDescent="0.25">
      <c r="A308" s="18">
        <v>41851</v>
      </c>
      <c r="B308" s="19">
        <f t="shared" si="4"/>
        <v>374.93900000000002</v>
      </c>
      <c r="C308" s="115">
        <v>374939</v>
      </c>
    </row>
    <row r="309" spans="1:3" x14ac:dyDescent="0.25">
      <c r="A309" s="18">
        <v>41858</v>
      </c>
      <c r="B309" s="19">
        <f t="shared" si="4"/>
        <v>374.93900000000002</v>
      </c>
      <c r="C309" s="115">
        <v>374939</v>
      </c>
    </row>
    <row r="310" spans="1:3" x14ac:dyDescent="0.25">
      <c r="A310" s="18">
        <v>41865</v>
      </c>
      <c r="B310" s="19">
        <f t="shared" si="4"/>
        <v>374.93900000000002</v>
      </c>
      <c r="C310" s="115">
        <v>374939</v>
      </c>
    </row>
    <row r="311" spans="1:3" x14ac:dyDescent="0.25">
      <c r="A311" s="18">
        <v>41872</v>
      </c>
      <c r="B311" s="19">
        <f t="shared" si="4"/>
        <v>374.93900000000002</v>
      </c>
      <c r="C311" s="115">
        <v>374939</v>
      </c>
    </row>
    <row r="312" spans="1:3" x14ac:dyDescent="0.25">
      <c r="A312" s="18">
        <v>41879</v>
      </c>
      <c r="B312" s="19">
        <f t="shared" si="4"/>
        <v>374.93900000000002</v>
      </c>
      <c r="C312" s="115">
        <v>374939</v>
      </c>
    </row>
    <row r="313" spans="1:3" x14ac:dyDescent="0.25">
      <c r="A313" s="18">
        <v>41886</v>
      </c>
      <c r="B313" s="19">
        <f t="shared" si="4"/>
        <v>374.93900000000002</v>
      </c>
      <c r="C313" s="115">
        <v>374939</v>
      </c>
    </row>
    <row r="314" spans="1:3" x14ac:dyDescent="0.25">
      <c r="A314" s="18">
        <v>41893</v>
      </c>
      <c r="B314" s="19">
        <f t="shared" si="4"/>
        <v>365.31099999999998</v>
      </c>
      <c r="C314" s="115">
        <v>365311</v>
      </c>
    </row>
    <row r="315" spans="1:3" x14ac:dyDescent="0.25">
      <c r="A315" s="18">
        <v>41900</v>
      </c>
      <c r="B315" s="19">
        <f t="shared" si="4"/>
        <v>365.31099999999998</v>
      </c>
      <c r="C315" s="115">
        <v>365311</v>
      </c>
    </row>
    <row r="316" spans="1:3" x14ac:dyDescent="0.25">
      <c r="A316" s="18">
        <v>41907</v>
      </c>
      <c r="B316" s="19">
        <f t="shared" si="4"/>
        <v>365.31099999999998</v>
      </c>
      <c r="C316" s="115">
        <v>365311</v>
      </c>
    </row>
    <row r="317" spans="1:3" x14ac:dyDescent="0.25">
      <c r="A317" s="18">
        <v>41914</v>
      </c>
      <c r="B317" s="19">
        <f t="shared" si="4"/>
        <v>370.11099999999999</v>
      </c>
      <c r="C317" s="115">
        <v>370111</v>
      </c>
    </row>
    <row r="318" spans="1:3" x14ac:dyDescent="0.25">
      <c r="A318" s="18">
        <v>41921</v>
      </c>
      <c r="B318" s="19">
        <f t="shared" si="4"/>
        <v>374.911</v>
      </c>
      <c r="C318" s="115">
        <v>374911</v>
      </c>
    </row>
    <row r="319" spans="1:3" x14ac:dyDescent="0.25">
      <c r="A319" s="18">
        <v>41928</v>
      </c>
      <c r="B319" s="19">
        <f t="shared" si="4"/>
        <v>374.911</v>
      </c>
      <c r="C319" s="115">
        <v>374911</v>
      </c>
    </row>
    <row r="320" spans="1:3" x14ac:dyDescent="0.25">
      <c r="A320" s="18">
        <v>41935</v>
      </c>
      <c r="B320" s="19">
        <f t="shared" si="4"/>
        <v>374.911</v>
      </c>
      <c r="C320" s="115">
        <v>374911</v>
      </c>
    </row>
    <row r="321" spans="1:3" x14ac:dyDescent="0.25">
      <c r="A321" s="18">
        <v>41942</v>
      </c>
      <c r="B321" s="19">
        <f t="shared" si="4"/>
        <v>374.911</v>
      </c>
      <c r="C321" s="115">
        <v>374911</v>
      </c>
    </row>
    <row r="322" spans="1:3" x14ac:dyDescent="0.25">
      <c r="A322" s="18">
        <v>41949</v>
      </c>
      <c r="B322" s="19">
        <f t="shared" si="4"/>
        <v>374.911</v>
      </c>
      <c r="C322" s="115">
        <v>374911</v>
      </c>
    </row>
    <row r="323" spans="1:3" x14ac:dyDescent="0.25">
      <c r="A323" s="18">
        <v>41956</v>
      </c>
      <c r="B323" s="19">
        <f t="shared" si="4"/>
        <v>374.911</v>
      </c>
      <c r="C323" s="115">
        <v>374911</v>
      </c>
    </row>
    <row r="324" spans="1:3" x14ac:dyDescent="0.25">
      <c r="A324" s="18">
        <v>41963</v>
      </c>
      <c r="B324" s="19">
        <f t="shared" si="4"/>
        <v>374.911</v>
      </c>
      <c r="C324" s="115">
        <v>374911</v>
      </c>
    </row>
    <row r="325" spans="1:3" x14ac:dyDescent="0.25">
      <c r="A325" s="18">
        <v>41970</v>
      </c>
      <c r="B325" s="19">
        <f t="shared" si="4"/>
        <v>374.911</v>
      </c>
      <c r="C325" s="115">
        <v>374911</v>
      </c>
    </row>
    <row r="326" spans="1:3" x14ac:dyDescent="0.25">
      <c r="A326" s="18">
        <v>41977</v>
      </c>
      <c r="B326" s="19">
        <f t="shared" si="4"/>
        <v>374.911</v>
      </c>
      <c r="C326" s="115">
        <v>374911</v>
      </c>
    </row>
    <row r="327" spans="1:3" x14ac:dyDescent="0.25">
      <c r="A327" s="18">
        <v>41984</v>
      </c>
      <c r="B327" s="19">
        <f t="shared" si="4"/>
        <v>374.911</v>
      </c>
      <c r="C327" s="115">
        <v>374911</v>
      </c>
    </row>
    <row r="328" spans="1:3" x14ac:dyDescent="0.25">
      <c r="A328" s="18">
        <v>41991</v>
      </c>
      <c r="B328" s="19">
        <f t="shared" si="4"/>
        <v>374.911</v>
      </c>
      <c r="C328" s="115">
        <v>374911</v>
      </c>
    </row>
    <row r="329" spans="1:3" x14ac:dyDescent="0.25">
      <c r="A329" s="18">
        <v>41998</v>
      </c>
      <c r="B329" s="19">
        <f t="shared" si="4"/>
        <v>374.911</v>
      </c>
      <c r="C329" s="115">
        <v>374911</v>
      </c>
    </row>
    <row r="330" spans="1:3" x14ac:dyDescent="0.25">
      <c r="A330" s="18">
        <v>42005</v>
      </c>
      <c r="B330" s="19">
        <f t="shared" si="4"/>
        <v>374.911</v>
      </c>
      <c r="C330" s="115">
        <v>374911</v>
      </c>
    </row>
    <row r="331" spans="1:3" x14ac:dyDescent="0.25">
      <c r="A331" s="18">
        <v>42012</v>
      </c>
      <c r="B331" s="19">
        <f t="shared" si="4"/>
        <v>374.911</v>
      </c>
      <c r="C331" s="115">
        <v>374911</v>
      </c>
    </row>
    <row r="332" spans="1:3" x14ac:dyDescent="0.25">
      <c r="A332" s="18">
        <v>42019</v>
      </c>
      <c r="B332" s="19">
        <f t="shared" si="4"/>
        <v>374.911</v>
      </c>
      <c r="C332" s="115">
        <v>374911</v>
      </c>
    </row>
    <row r="333" spans="1:3" x14ac:dyDescent="0.25">
      <c r="A333" s="18">
        <v>42026</v>
      </c>
      <c r="B333" s="19">
        <f t="shared" si="4"/>
        <v>370.58199999999999</v>
      </c>
      <c r="C333" s="115">
        <v>370582</v>
      </c>
    </row>
    <row r="334" spans="1:3" x14ac:dyDescent="0.25">
      <c r="A334" s="18">
        <v>42033</v>
      </c>
      <c r="B334" s="19">
        <f t="shared" si="4"/>
        <v>374.93200000000002</v>
      </c>
      <c r="C334" s="115">
        <v>374932</v>
      </c>
    </row>
    <row r="335" spans="1:3" x14ac:dyDescent="0.25">
      <c r="A335" s="18">
        <v>42040</v>
      </c>
      <c r="B335" s="19">
        <f t="shared" si="4"/>
        <v>374.93200000000002</v>
      </c>
      <c r="C335" s="115">
        <v>374932</v>
      </c>
    </row>
    <row r="336" spans="1:3" x14ac:dyDescent="0.25">
      <c r="A336" s="18">
        <v>42047</v>
      </c>
      <c r="B336" s="19">
        <f t="shared" si="4"/>
        <v>374.93200000000002</v>
      </c>
      <c r="C336" s="115">
        <v>374932</v>
      </c>
    </row>
    <row r="337" spans="1:3" x14ac:dyDescent="0.25">
      <c r="A337" s="18">
        <v>42054</v>
      </c>
      <c r="B337" s="19">
        <f t="shared" si="4"/>
        <v>374.93200000000002</v>
      </c>
      <c r="C337" s="115">
        <v>374932</v>
      </c>
    </row>
    <row r="338" spans="1:3" x14ac:dyDescent="0.25">
      <c r="A338" s="18">
        <v>42061</v>
      </c>
      <c r="B338" s="19">
        <f t="shared" si="4"/>
        <v>374.93200000000002</v>
      </c>
      <c r="C338" s="115">
        <v>374932</v>
      </c>
    </row>
    <row r="339" spans="1:3" x14ac:dyDescent="0.25">
      <c r="A339" s="18">
        <v>42068</v>
      </c>
      <c r="B339" s="19">
        <f t="shared" si="4"/>
        <v>374.93200000000002</v>
      </c>
      <c r="C339" s="115">
        <v>374932</v>
      </c>
    </row>
    <row r="340" spans="1:3" x14ac:dyDescent="0.25">
      <c r="A340" s="18">
        <v>42075</v>
      </c>
      <c r="B340" s="19">
        <f t="shared" si="4"/>
        <v>374.93200000000002</v>
      </c>
      <c r="C340" s="115">
        <v>374932</v>
      </c>
    </row>
    <row r="341" spans="1:3" x14ac:dyDescent="0.25">
      <c r="A341" s="18">
        <v>42082</v>
      </c>
      <c r="B341" s="19">
        <f t="shared" si="4"/>
        <v>374.93200000000002</v>
      </c>
      <c r="C341" s="115">
        <v>374932</v>
      </c>
    </row>
    <row r="342" spans="1:3" x14ac:dyDescent="0.25">
      <c r="A342" s="18">
        <v>42089</v>
      </c>
      <c r="B342" s="19">
        <f t="shared" si="4"/>
        <v>374.93200000000002</v>
      </c>
      <c r="C342" s="115">
        <v>374932</v>
      </c>
    </row>
    <row r="343" spans="1:3" x14ac:dyDescent="0.25">
      <c r="A343" s="18">
        <v>42096</v>
      </c>
      <c r="B343" s="19">
        <f t="shared" si="4"/>
        <v>374.93200000000002</v>
      </c>
      <c r="C343" s="115">
        <v>374932</v>
      </c>
    </row>
    <row r="344" spans="1:3" x14ac:dyDescent="0.25">
      <c r="A344" s="18">
        <v>42103</v>
      </c>
      <c r="B344" s="19">
        <f t="shared" si="4"/>
        <v>374.93200000000002</v>
      </c>
      <c r="C344" s="115">
        <v>374932</v>
      </c>
    </row>
    <row r="345" spans="1:3" x14ac:dyDescent="0.25">
      <c r="A345" s="18">
        <v>42110</v>
      </c>
      <c r="B345" s="19">
        <f t="shared" si="4"/>
        <v>374.93200000000002</v>
      </c>
      <c r="C345" s="115">
        <v>374932</v>
      </c>
    </row>
    <row r="346" spans="1:3" x14ac:dyDescent="0.25">
      <c r="A346" s="18">
        <v>42117</v>
      </c>
      <c r="B346" s="19">
        <f t="shared" si="4"/>
        <v>374.93200000000002</v>
      </c>
      <c r="C346" s="115">
        <v>374932</v>
      </c>
    </row>
    <row r="347" spans="1:3" x14ac:dyDescent="0.25">
      <c r="A347" s="18">
        <v>42124</v>
      </c>
      <c r="B347" s="19">
        <f t="shared" si="4"/>
        <v>374.93200000000002</v>
      </c>
      <c r="C347" s="115">
        <v>374932</v>
      </c>
    </row>
    <row r="348" spans="1:3" x14ac:dyDescent="0.25">
      <c r="A348" s="18">
        <v>42131</v>
      </c>
      <c r="B348" s="19">
        <f t="shared" ref="B348:B411" si="5">+C348/1000</f>
        <v>374.93200000000002</v>
      </c>
      <c r="C348" s="115">
        <v>374932</v>
      </c>
    </row>
    <row r="349" spans="1:3" x14ac:dyDescent="0.25">
      <c r="A349" s="18">
        <v>42138</v>
      </c>
      <c r="B349" s="19">
        <f t="shared" si="5"/>
        <v>374.93200000000002</v>
      </c>
      <c r="C349" s="115">
        <v>374932</v>
      </c>
    </row>
    <row r="350" spans="1:3" x14ac:dyDescent="0.25">
      <c r="A350" s="18">
        <v>42145</v>
      </c>
      <c r="B350" s="19">
        <f t="shared" si="5"/>
        <v>374.93200000000002</v>
      </c>
      <c r="C350" s="115">
        <v>374932</v>
      </c>
    </row>
    <row r="351" spans="1:3" x14ac:dyDescent="0.25">
      <c r="A351" s="18">
        <v>42152</v>
      </c>
      <c r="B351" s="19">
        <f t="shared" si="5"/>
        <v>374.93200000000002</v>
      </c>
      <c r="C351" s="115">
        <v>374932</v>
      </c>
    </row>
    <row r="352" spans="1:3" x14ac:dyDescent="0.25">
      <c r="A352" s="18">
        <v>42159</v>
      </c>
      <c r="B352" s="19">
        <f t="shared" si="5"/>
        <v>374.93200000000002</v>
      </c>
      <c r="C352" s="115">
        <v>374932</v>
      </c>
    </row>
    <row r="353" spans="1:3" x14ac:dyDescent="0.25">
      <c r="A353" s="18">
        <v>42166</v>
      </c>
      <c r="B353" s="19">
        <f t="shared" si="5"/>
        <v>374.93200000000002</v>
      </c>
      <c r="C353" s="115">
        <v>374932</v>
      </c>
    </row>
    <row r="354" spans="1:3" x14ac:dyDescent="0.25">
      <c r="A354" s="18">
        <v>42173</v>
      </c>
      <c r="B354" s="19">
        <f t="shared" si="5"/>
        <v>374.93200000000002</v>
      </c>
      <c r="C354" s="115">
        <v>374932</v>
      </c>
    </row>
    <row r="355" spans="1:3" x14ac:dyDescent="0.25">
      <c r="A355" s="18">
        <v>42180</v>
      </c>
      <c r="B355" s="19">
        <f t="shared" si="5"/>
        <v>374.93200000000002</v>
      </c>
      <c r="C355" s="115">
        <v>374932</v>
      </c>
    </row>
    <row r="356" spans="1:3" x14ac:dyDescent="0.25">
      <c r="A356" s="18">
        <v>42187</v>
      </c>
      <c r="B356" s="19">
        <f t="shared" si="5"/>
        <v>374.93200000000002</v>
      </c>
      <c r="C356" s="115">
        <v>374932</v>
      </c>
    </row>
    <row r="357" spans="1:3" x14ac:dyDescent="0.25">
      <c r="A357" s="18">
        <v>42194</v>
      </c>
      <c r="B357" s="19">
        <f t="shared" si="5"/>
        <v>374.93200000000002</v>
      </c>
      <c r="C357" s="115">
        <v>374932</v>
      </c>
    </row>
    <row r="358" spans="1:3" x14ac:dyDescent="0.25">
      <c r="A358" s="18">
        <v>42201</v>
      </c>
      <c r="B358" s="19">
        <f t="shared" si="5"/>
        <v>374.93200000000002</v>
      </c>
      <c r="C358" s="115">
        <v>374932</v>
      </c>
    </row>
    <row r="359" spans="1:3" x14ac:dyDescent="0.25">
      <c r="A359" s="18">
        <v>42208</v>
      </c>
      <c r="B359" s="19">
        <f t="shared" si="5"/>
        <v>374.93200000000002</v>
      </c>
      <c r="C359" s="115">
        <v>374932</v>
      </c>
    </row>
    <row r="360" spans="1:3" x14ac:dyDescent="0.25">
      <c r="A360" s="18">
        <v>42215</v>
      </c>
      <c r="B360" s="19">
        <f t="shared" si="5"/>
        <v>374.93200000000002</v>
      </c>
      <c r="C360" s="115">
        <v>374932</v>
      </c>
    </row>
    <row r="361" spans="1:3" x14ac:dyDescent="0.25">
      <c r="A361" s="18">
        <v>42222</v>
      </c>
      <c r="B361" s="19">
        <f t="shared" si="5"/>
        <v>374.93200000000002</v>
      </c>
      <c r="C361" s="115">
        <v>374932</v>
      </c>
    </row>
    <row r="362" spans="1:3" x14ac:dyDescent="0.25">
      <c r="A362" s="18">
        <v>42229</v>
      </c>
      <c r="B362" s="19">
        <f t="shared" si="5"/>
        <v>374.93200000000002</v>
      </c>
      <c r="C362" s="115">
        <v>374932</v>
      </c>
    </row>
    <row r="363" spans="1:3" x14ac:dyDescent="0.25">
      <c r="A363" s="18">
        <v>42236</v>
      </c>
      <c r="B363" s="19">
        <f t="shared" si="5"/>
        <v>374.93200000000002</v>
      </c>
      <c r="C363" s="115">
        <v>374932</v>
      </c>
    </row>
    <row r="364" spans="1:3" x14ac:dyDescent="0.25">
      <c r="A364" s="18">
        <v>42243</v>
      </c>
      <c r="B364" s="19">
        <f t="shared" si="5"/>
        <v>374.93200000000002</v>
      </c>
      <c r="C364" s="115">
        <v>374932</v>
      </c>
    </row>
    <row r="365" spans="1:3" x14ac:dyDescent="0.25">
      <c r="A365" s="18">
        <v>42250</v>
      </c>
      <c r="B365" s="19">
        <f t="shared" si="5"/>
        <v>374.93200000000002</v>
      </c>
      <c r="C365" s="115">
        <v>374932</v>
      </c>
    </row>
    <row r="366" spans="1:3" x14ac:dyDescent="0.25">
      <c r="A366" s="18">
        <v>42257</v>
      </c>
      <c r="B366" s="19">
        <f t="shared" si="5"/>
        <v>362.20699999999999</v>
      </c>
      <c r="C366" s="115">
        <v>362207</v>
      </c>
    </row>
    <row r="367" spans="1:3" x14ac:dyDescent="0.25">
      <c r="A367" s="18">
        <v>42264</v>
      </c>
      <c r="B367" s="19">
        <f t="shared" si="5"/>
        <v>366.43700000000001</v>
      </c>
      <c r="C367" s="115">
        <v>366437</v>
      </c>
    </row>
    <row r="368" spans="1:3" x14ac:dyDescent="0.25">
      <c r="A368" s="18">
        <v>42271</v>
      </c>
      <c r="B368" s="19">
        <f t="shared" si="5"/>
        <v>370.66699999999997</v>
      </c>
      <c r="C368" s="115">
        <v>370667</v>
      </c>
    </row>
    <row r="369" spans="1:3" x14ac:dyDescent="0.25">
      <c r="A369" s="18">
        <v>42278</v>
      </c>
      <c r="B369" s="19">
        <f t="shared" si="5"/>
        <v>374.89699999999999</v>
      </c>
      <c r="C369" s="115">
        <v>374897</v>
      </c>
    </row>
    <row r="370" spans="1:3" x14ac:dyDescent="0.25">
      <c r="A370" s="18">
        <v>42285</v>
      </c>
      <c r="B370" s="19">
        <f t="shared" si="5"/>
        <v>374.89699999999999</v>
      </c>
      <c r="C370" s="115">
        <v>374897</v>
      </c>
    </row>
    <row r="371" spans="1:3" x14ac:dyDescent="0.25">
      <c r="A371" s="18">
        <v>42292</v>
      </c>
      <c r="B371" s="19">
        <f t="shared" si="5"/>
        <v>374.89699999999999</v>
      </c>
      <c r="C371" s="115">
        <v>374897</v>
      </c>
    </row>
    <row r="372" spans="1:3" x14ac:dyDescent="0.25">
      <c r="A372" s="18">
        <v>42299</v>
      </c>
      <c r="B372" s="19">
        <f t="shared" si="5"/>
        <v>374.89699999999999</v>
      </c>
      <c r="C372" s="115">
        <v>374897</v>
      </c>
    </row>
    <row r="373" spans="1:3" x14ac:dyDescent="0.25">
      <c r="A373" s="18">
        <v>42306</v>
      </c>
      <c r="B373" s="19">
        <f t="shared" si="5"/>
        <v>374.89699999999999</v>
      </c>
      <c r="C373" s="115">
        <v>374897</v>
      </c>
    </row>
    <row r="374" spans="1:3" x14ac:dyDescent="0.25">
      <c r="A374" s="18">
        <v>42313</v>
      </c>
      <c r="B374" s="19">
        <f t="shared" si="5"/>
        <v>374.89699999999999</v>
      </c>
      <c r="C374" s="115">
        <v>374897</v>
      </c>
    </row>
    <row r="375" spans="1:3" x14ac:dyDescent="0.25">
      <c r="A375" s="18">
        <v>42320</v>
      </c>
      <c r="B375" s="19">
        <f t="shared" si="5"/>
        <v>374.89699999999999</v>
      </c>
      <c r="C375" s="115">
        <v>374897</v>
      </c>
    </row>
    <row r="376" spans="1:3" x14ac:dyDescent="0.25">
      <c r="A376" s="18">
        <v>42327</v>
      </c>
      <c r="B376" s="19">
        <f t="shared" si="5"/>
        <v>374.89699999999999</v>
      </c>
      <c r="C376" s="115">
        <v>374897</v>
      </c>
    </row>
    <row r="377" spans="1:3" x14ac:dyDescent="0.25">
      <c r="A377" s="18">
        <v>42334</v>
      </c>
      <c r="B377" s="19">
        <f t="shared" si="5"/>
        <v>374.89699999999999</v>
      </c>
      <c r="C377" s="115">
        <v>374897</v>
      </c>
    </row>
    <row r="378" spans="1:3" x14ac:dyDescent="0.25">
      <c r="A378" s="18">
        <v>42341</v>
      </c>
      <c r="B378" s="19">
        <f t="shared" si="5"/>
        <v>374.89699999999999</v>
      </c>
      <c r="C378" s="115">
        <v>374897</v>
      </c>
    </row>
    <row r="379" spans="1:3" x14ac:dyDescent="0.25">
      <c r="A379" s="18">
        <v>42348</v>
      </c>
      <c r="B379" s="19">
        <f t="shared" si="5"/>
        <v>371.76499999999999</v>
      </c>
      <c r="C379" s="115">
        <v>371765</v>
      </c>
    </row>
    <row r="380" spans="1:3" x14ac:dyDescent="0.25">
      <c r="A380" s="18">
        <v>42355</v>
      </c>
      <c r="B380" s="19">
        <f t="shared" si="5"/>
        <v>374.9</v>
      </c>
      <c r="C380" s="115">
        <v>374900</v>
      </c>
    </row>
    <row r="381" spans="1:3" x14ac:dyDescent="0.25">
      <c r="A381" s="18">
        <v>42362</v>
      </c>
      <c r="B381" s="19">
        <f t="shared" si="5"/>
        <v>374.9</v>
      </c>
      <c r="C381" s="115">
        <v>374900</v>
      </c>
    </row>
    <row r="382" spans="1:3" x14ac:dyDescent="0.25">
      <c r="A382" s="18">
        <v>42369</v>
      </c>
      <c r="B382" s="19">
        <f t="shared" si="5"/>
        <v>374.9</v>
      </c>
      <c r="C382" s="115">
        <v>374900</v>
      </c>
    </row>
    <row r="383" spans="1:3" x14ac:dyDescent="0.25">
      <c r="A383" s="18">
        <v>42376</v>
      </c>
      <c r="B383" s="19">
        <f t="shared" si="5"/>
        <v>374.9</v>
      </c>
      <c r="C383" s="115">
        <v>374900</v>
      </c>
    </row>
    <row r="384" spans="1:3" x14ac:dyDescent="0.25">
      <c r="A384" s="18">
        <v>42383</v>
      </c>
      <c r="B384" s="19">
        <f t="shared" si="5"/>
        <v>374.9</v>
      </c>
      <c r="C384" s="115">
        <v>374900</v>
      </c>
    </row>
    <row r="385" spans="1:3" x14ac:dyDescent="0.25">
      <c r="A385" s="18">
        <v>42390</v>
      </c>
      <c r="B385" s="19">
        <f t="shared" si="5"/>
        <v>374.9</v>
      </c>
      <c r="C385" s="115">
        <v>374900</v>
      </c>
    </row>
    <row r="386" spans="1:3" x14ac:dyDescent="0.25">
      <c r="A386" s="18">
        <v>42397</v>
      </c>
      <c r="B386" s="19">
        <f t="shared" si="5"/>
        <v>370.70800000000003</v>
      </c>
      <c r="C386" s="115">
        <v>370708</v>
      </c>
    </row>
    <row r="387" spans="1:3" x14ac:dyDescent="0.25">
      <c r="A387" s="18">
        <v>42404</v>
      </c>
      <c r="B387" s="19">
        <f t="shared" si="5"/>
        <v>374.90699999999998</v>
      </c>
      <c r="C387" s="115">
        <v>374907</v>
      </c>
    </row>
    <row r="388" spans="1:3" x14ac:dyDescent="0.25">
      <c r="A388" s="18">
        <v>42411</v>
      </c>
      <c r="B388" s="19">
        <f t="shared" si="5"/>
        <v>374.90699999999998</v>
      </c>
      <c r="C388" s="115">
        <v>374907</v>
      </c>
    </row>
    <row r="389" spans="1:3" x14ac:dyDescent="0.25">
      <c r="A389" s="18">
        <v>42418</v>
      </c>
      <c r="B389" s="19">
        <f t="shared" si="5"/>
        <v>374.90699999999998</v>
      </c>
      <c r="C389" s="115">
        <v>374907</v>
      </c>
    </row>
    <row r="390" spans="1:3" x14ac:dyDescent="0.25">
      <c r="A390" s="18">
        <v>42425</v>
      </c>
      <c r="B390" s="19">
        <f t="shared" si="5"/>
        <v>374.90699999999998</v>
      </c>
      <c r="C390" s="115">
        <v>374907</v>
      </c>
    </row>
    <row r="391" spans="1:3" x14ac:dyDescent="0.25">
      <c r="A391" s="18">
        <v>42432</v>
      </c>
      <c r="B391" s="19">
        <f t="shared" si="5"/>
        <v>374.90699999999998</v>
      </c>
      <c r="C391" s="115">
        <v>374907</v>
      </c>
    </row>
    <row r="392" spans="1:3" x14ac:dyDescent="0.25">
      <c r="A392" s="18">
        <v>42439</v>
      </c>
      <c r="B392" s="19">
        <f t="shared" si="5"/>
        <v>374.90699999999998</v>
      </c>
      <c r="C392" s="115">
        <v>374907</v>
      </c>
    </row>
    <row r="393" spans="1:3" x14ac:dyDescent="0.25">
      <c r="A393" s="18">
        <v>42446</v>
      </c>
      <c r="B393" s="19">
        <f t="shared" si="5"/>
        <v>374.90699999999998</v>
      </c>
      <c r="C393" s="115">
        <v>374907</v>
      </c>
    </row>
    <row r="394" spans="1:3" x14ac:dyDescent="0.25">
      <c r="A394" s="18">
        <v>42453</v>
      </c>
      <c r="B394" s="19">
        <f t="shared" si="5"/>
        <v>374.90699999999998</v>
      </c>
      <c r="C394" s="115">
        <v>374907</v>
      </c>
    </row>
    <row r="395" spans="1:3" x14ac:dyDescent="0.25">
      <c r="A395" s="18">
        <v>42460</v>
      </c>
      <c r="B395" s="19">
        <f t="shared" si="5"/>
        <v>374.90699999999998</v>
      </c>
      <c r="C395" s="115">
        <v>374907</v>
      </c>
    </row>
    <row r="396" spans="1:3" x14ac:dyDescent="0.25">
      <c r="A396" s="18">
        <v>42467</v>
      </c>
      <c r="B396" s="19">
        <f t="shared" si="5"/>
        <v>374.90699999999998</v>
      </c>
      <c r="C396" s="115">
        <v>374907</v>
      </c>
    </row>
    <row r="397" spans="1:3" x14ac:dyDescent="0.25">
      <c r="A397" s="18">
        <v>42474</v>
      </c>
      <c r="B397" s="19">
        <f t="shared" si="5"/>
        <v>374.90699999999998</v>
      </c>
      <c r="C397" s="115">
        <v>374907</v>
      </c>
    </row>
    <row r="398" spans="1:3" x14ac:dyDescent="0.25">
      <c r="A398" s="18">
        <v>42481</v>
      </c>
      <c r="B398" s="19">
        <f t="shared" si="5"/>
        <v>374.90699999999998</v>
      </c>
      <c r="C398" s="115">
        <v>374907</v>
      </c>
    </row>
    <row r="399" spans="1:3" x14ac:dyDescent="0.25">
      <c r="A399" s="18">
        <v>42488</v>
      </c>
      <c r="B399" s="19">
        <f t="shared" si="5"/>
        <v>374.90699999999998</v>
      </c>
      <c r="C399" s="115">
        <v>374907</v>
      </c>
    </row>
    <row r="400" spans="1:3" x14ac:dyDescent="0.25">
      <c r="A400" s="18">
        <v>42495</v>
      </c>
      <c r="B400" s="19">
        <f t="shared" si="5"/>
        <v>374.90699999999998</v>
      </c>
      <c r="C400" s="115">
        <v>374907</v>
      </c>
    </row>
    <row r="401" spans="1:3" x14ac:dyDescent="0.25">
      <c r="A401" s="18">
        <v>42502</v>
      </c>
      <c r="B401" s="19">
        <f t="shared" si="5"/>
        <v>374.90699999999998</v>
      </c>
      <c r="C401" s="115">
        <v>374907</v>
      </c>
    </row>
    <row r="402" spans="1:3" x14ac:dyDescent="0.25">
      <c r="A402" s="18">
        <v>42509</v>
      </c>
      <c r="B402" s="19">
        <f t="shared" si="5"/>
        <v>374.90699999999998</v>
      </c>
      <c r="C402" s="115">
        <v>374907</v>
      </c>
    </row>
    <row r="403" spans="1:3" x14ac:dyDescent="0.25">
      <c r="A403" s="18">
        <v>42516</v>
      </c>
      <c r="B403" s="19">
        <f t="shared" si="5"/>
        <v>374.90699999999998</v>
      </c>
      <c r="C403" s="115">
        <v>374907</v>
      </c>
    </row>
    <row r="404" spans="1:3" x14ac:dyDescent="0.25">
      <c r="A404" s="18">
        <v>42523</v>
      </c>
      <c r="B404" s="19">
        <f t="shared" si="5"/>
        <v>374.90699999999998</v>
      </c>
      <c r="C404" s="115">
        <v>374907</v>
      </c>
    </row>
    <row r="405" spans="1:3" x14ac:dyDescent="0.25">
      <c r="A405" s="18">
        <v>42530</v>
      </c>
      <c r="B405" s="19">
        <f t="shared" si="5"/>
        <v>374.90699999999998</v>
      </c>
      <c r="C405" s="115">
        <v>374907</v>
      </c>
    </row>
    <row r="406" spans="1:3" x14ac:dyDescent="0.25">
      <c r="A406" s="18">
        <v>42537</v>
      </c>
      <c r="B406" s="19">
        <f t="shared" si="5"/>
        <v>374.90699999999998</v>
      </c>
      <c r="C406" s="115">
        <v>374907</v>
      </c>
    </row>
    <row r="407" spans="1:3" x14ac:dyDescent="0.25">
      <c r="A407" s="18">
        <v>42544</v>
      </c>
      <c r="B407" s="19">
        <f t="shared" si="5"/>
        <v>374.90699999999998</v>
      </c>
      <c r="C407" s="115">
        <v>374907</v>
      </c>
    </row>
    <row r="408" spans="1:3" x14ac:dyDescent="0.25">
      <c r="A408" s="18">
        <v>42551</v>
      </c>
      <c r="B408" s="19">
        <f t="shared" si="5"/>
        <v>374.90699999999998</v>
      </c>
      <c r="C408" s="115">
        <v>374907</v>
      </c>
    </row>
    <row r="409" spans="1:3" x14ac:dyDescent="0.25">
      <c r="A409" s="18">
        <v>42558</v>
      </c>
      <c r="B409" s="19">
        <f t="shared" si="5"/>
        <v>374.90699999999998</v>
      </c>
      <c r="C409" s="115">
        <v>374907</v>
      </c>
    </row>
    <row r="410" spans="1:3" x14ac:dyDescent="0.25">
      <c r="A410" s="18">
        <v>42565</v>
      </c>
      <c r="B410" s="19">
        <f t="shared" si="5"/>
        <v>374.90699999999998</v>
      </c>
      <c r="C410" s="115">
        <v>374907</v>
      </c>
    </row>
    <row r="411" spans="1:3" x14ac:dyDescent="0.25">
      <c r="A411" s="18">
        <v>42572</v>
      </c>
      <c r="B411" s="19">
        <f t="shared" si="5"/>
        <v>374.90699999999998</v>
      </c>
      <c r="C411" s="115">
        <v>374907</v>
      </c>
    </row>
    <row r="412" spans="1:3" x14ac:dyDescent="0.25">
      <c r="A412" s="18">
        <v>42579</v>
      </c>
      <c r="B412" s="19">
        <f t="shared" ref="B412:B462" si="6">+C412/1000</f>
        <v>374.90699999999998</v>
      </c>
      <c r="C412" s="115">
        <v>374907</v>
      </c>
    </row>
    <row r="413" spans="1:3" x14ac:dyDescent="0.25">
      <c r="A413" s="18">
        <v>42586</v>
      </c>
      <c r="B413" s="19">
        <f t="shared" si="6"/>
        <v>374.90699999999998</v>
      </c>
      <c r="C413" s="115">
        <v>374907</v>
      </c>
    </row>
    <row r="414" spans="1:3" x14ac:dyDescent="0.25">
      <c r="A414" s="18">
        <v>42593</v>
      </c>
      <c r="B414" s="19">
        <f t="shared" si="6"/>
        <v>378.36500000000001</v>
      </c>
      <c r="C414" s="115">
        <v>378365</v>
      </c>
    </row>
    <row r="415" spans="1:3" x14ac:dyDescent="0.25">
      <c r="A415" s="18">
        <v>42600</v>
      </c>
      <c r="B415" s="19">
        <f t="shared" si="6"/>
        <v>381.875</v>
      </c>
      <c r="C415" s="115">
        <v>381875</v>
      </c>
    </row>
    <row r="416" spans="1:3" x14ac:dyDescent="0.25">
      <c r="A416" s="18">
        <v>42607</v>
      </c>
      <c r="B416" s="19">
        <f t="shared" si="6"/>
        <v>385.38499999999999</v>
      </c>
      <c r="C416" s="115">
        <v>385385</v>
      </c>
    </row>
    <row r="417" spans="1:3" x14ac:dyDescent="0.25">
      <c r="A417" s="18">
        <v>42614</v>
      </c>
      <c r="B417" s="19">
        <f t="shared" si="6"/>
        <v>387.72399999999999</v>
      </c>
      <c r="C417" s="115">
        <v>387724</v>
      </c>
    </row>
    <row r="418" spans="1:3" x14ac:dyDescent="0.25">
      <c r="A418" s="18">
        <v>42621</v>
      </c>
      <c r="B418" s="19">
        <f t="shared" si="6"/>
        <v>379.11599999999999</v>
      </c>
      <c r="C418" s="115">
        <v>379116</v>
      </c>
    </row>
    <row r="419" spans="1:3" x14ac:dyDescent="0.25">
      <c r="A419" s="18">
        <v>42628</v>
      </c>
      <c r="B419" s="19">
        <f t="shared" si="6"/>
        <v>382.62599999999998</v>
      </c>
      <c r="C419" s="115">
        <v>382626</v>
      </c>
    </row>
    <row r="420" spans="1:3" x14ac:dyDescent="0.25">
      <c r="A420" s="18">
        <v>42634</v>
      </c>
      <c r="B420" s="19">
        <f t="shared" si="6"/>
        <v>384.96499999999997</v>
      </c>
      <c r="C420" s="115">
        <v>384965</v>
      </c>
    </row>
    <row r="421" spans="1:3" x14ac:dyDescent="0.25">
      <c r="A421" s="18">
        <v>42641</v>
      </c>
      <c r="B421" s="19">
        <f t="shared" si="6"/>
        <v>388.47500000000002</v>
      </c>
      <c r="C421" s="115">
        <v>388475</v>
      </c>
    </row>
    <row r="422" spans="1:3" x14ac:dyDescent="0.25">
      <c r="A422" s="18">
        <v>42648</v>
      </c>
      <c r="B422" s="19">
        <f t="shared" si="6"/>
        <v>392.49200000000002</v>
      </c>
      <c r="C422" s="115">
        <v>392492</v>
      </c>
    </row>
    <row r="423" spans="1:3" x14ac:dyDescent="0.25">
      <c r="A423" s="18">
        <v>42655</v>
      </c>
      <c r="B423" s="19">
        <f t="shared" si="6"/>
        <v>396.53699999999998</v>
      </c>
      <c r="C423" s="115">
        <v>396537</v>
      </c>
    </row>
    <row r="424" spans="1:3" x14ac:dyDescent="0.25">
      <c r="A424" s="18">
        <v>42662</v>
      </c>
      <c r="B424" s="19">
        <f t="shared" si="6"/>
        <v>400.56400000000002</v>
      </c>
      <c r="C424" s="115">
        <v>400564</v>
      </c>
    </row>
    <row r="425" spans="1:3" x14ac:dyDescent="0.25">
      <c r="A425" s="18">
        <v>42669</v>
      </c>
      <c r="B425" s="19">
        <f t="shared" si="6"/>
        <v>404.50799999999998</v>
      </c>
      <c r="C425" s="115">
        <v>404508</v>
      </c>
    </row>
    <row r="426" spans="1:3" x14ac:dyDescent="0.25">
      <c r="A426" s="18">
        <v>42676</v>
      </c>
      <c r="B426" s="19">
        <f t="shared" si="6"/>
        <v>407.21499999999997</v>
      </c>
      <c r="C426" s="115">
        <v>407215</v>
      </c>
    </row>
    <row r="427" spans="1:3" x14ac:dyDescent="0.25">
      <c r="A427" s="18">
        <v>42683</v>
      </c>
      <c r="B427" s="19">
        <f t="shared" si="6"/>
        <v>409.596</v>
      </c>
      <c r="C427" s="115">
        <v>409596</v>
      </c>
    </row>
    <row r="428" spans="1:3" x14ac:dyDescent="0.25">
      <c r="A428" s="18">
        <v>42690</v>
      </c>
      <c r="B428" s="19">
        <f t="shared" si="6"/>
        <v>412.976</v>
      </c>
      <c r="C428" s="115">
        <v>412976</v>
      </c>
    </row>
    <row r="429" spans="1:3" x14ac:dyDescent="0.25">
      <c r="A429" s="18">
        <v>42697</v>
      </c>
      <c r="B429" s="19">
        <f t="shared" si="6"/>
        <v>416.37700000000001</v>
      </c>
      <c r="C429" s="115">
        <v>416377</v>
      </c>
    </row>
    <row r="430" spans="1:3" x14ac:dyDescent="0.25">
      <c r="A430" s="18">
        <v>42704</v>
      </c>
      <c r="B430" s="19">
        <f t="shared" si="6"/>
        <v>419.87</v>
      </c>
      <c r="C430" s="115">
        <v>419870</v>
      </c>
    </row>
    <row r="431" spans="1:3" x14ac:dyDescent="0.25">
      <c r="A431" s="18">
        <v>42711</v>
      </c>
      <c r="B431" s="19">
        <f t="shared" si="6"/>
        <v>423.35300000000001</v>
      </c>
      <c r="C431" s="115">
        <v>423353</v>
      </c>
    </row>
    <row r="432" spans="1:3" x14ac:dyDescent="0.25">
      <c r="A432" s="18">
        <v>42718</v>
      </c>
      <c r="B432" s="19">
        <f t="shared" si="6"/>
        <v>426.517</v>
      </c>
      <c r="C432" s="115">
        <v>426517</v>
      </c>
    </row>
    <row r="433" spans="1:3" x14ac:dyDescent="0.25">
      <c r="A433" s="18">
        <v>42725</v>
      </c>
      <c r="B433" s="19">
        <f t="shared" si="6"/>
        <v>427.81700000000001</v>
      </c>
      <c r="C433" s="115">
        <v>427817</v>
      </c>
    </row>
    <row r="434" spans="1:3" x14ac:dyDescent="0.25">
      <c r="A434" s="18">
        <v>42732</v>
      </c>
      <c r="B434" s="19">
        <f t="shared" si="6"/>
        <v>427.81700000000001</v>
      </c>
      <c r="C434" s="115">
        <v>427817</v>
      </c>
    </row>
    <row r="435" spans="1:3" x14ac:dyDescent="0.25">
      <c r="A435" s="18">
        <v>42739</v>
      </c>
      <c r="B435" s="19">
        <f t="shared" si="6"/>
        <v>427.81700000000001</v>
      </c>
      <c r="C435" s="115">
        <v>427817</v>
      </c>
    </row>
    <row r="436" spans="1:3" x14ac:dyDescent="0.25">
      <c r="A436" s="18">
        <v>42746</v>
      </c>
      <c r="B436" s="19">
        <f t="shared" si="6"/>
        <v>429.81700000000001</v>
      </c>
      <c r="C436" s="115">
        <v>429817</v>
      </c>
    </row>
    <row r="437" spans="1:3" x14ac:dyDescent="0.25">
      <c r="A437" s="18">
        <v>42753</v>
      </c>
      <c r="B437" s="19">
        <f t="shared" si="6"/>
        <v>433.19200000000001</v>
      </c>
      <c r="C437" s="115">
        <v>433192</v>
      </c>
    </row>
    <row r="438" spans="1:3" x14ac:dyDescent="0.25">
      <c r="A438" s="18">
        <v>42760</v>
      </c>
      <c r="B438" s="19">
        <f t="shared" si="6"/>
        <v>425.00700000000001</v>
      </c>
      <c r="C438" s="115">
        <v>425007</v>
      </c>
    </row>
    <row r="439" spans="1:3" x14ac:dyDescent="0.25">
      <c r="A439" s="18">
        <v>42767</v>
      </c>
      <c r="B439" s="19">
        <f t="shared" si="6"/>
        <v>428.43299999999999</v>
      </c>
      <c r="C439" s="115">
        <v>428433</v>
      </c>
    </row>
    <row r="440" spans="1:3" x14ac:dyDescent="0.25">
      <c r="A440" s="18">
        <v>42774</v>
      </c>
      <c r="B440" s="19">
        <f t="shared" si="6"/>
        <v>431.476</v>
      </c>
      <c r="C440" s="115">
        <v>431476</v>
      </c>
    </row>
    <row r="441" spans="1:3" x14ac:dyDescent="0.25">
      <c r="A441" s="18">
        <v>42781</v>
      </c>
      <c r="B441" s="19">
        <f t="shared" si="6"/>
        <v>434.267</v>
      </c>
      <c r="C441" s="115">
        <v>434267</v>
      </c>
    </row>
    <row r="442" spans="1:3" x14ac:dyDescent="0.25">
      <c r="A442" s="18">
        <v>42788</v>
      </c>
      <c r="B442" s="19">
        <f t="shared" si="6"/>
        <v>436.93799999999999</v>
      </c>
      <c r="C442" s="115">
        <v>436938</v>
      </c>
    </row>
    <row r="443" spans="1:3" x14ac:dyDescent="0.25">
      <c r="A443" s="18">
        <v>42795</v>
      </c>
      <c r="B443" s="19">
        <f t="shared" si="6"/>
        <v>439.56700000000001</v>
      </c>
      <c r="C443" s="115">
        <v>439567</v>
      </c>
    </row>
    <row r="444" spans="1:3" x14ac:dyDescent="0.25">
      <c r="A444" s="18">
        <v>42802</v>
      </c>
      <c r="B444" s="19">
        <f t="shared" si="6"/>
        <v>442.166</v>
      </c>
      <c r="C444" s="115">
        <v>442166</v>
      </c>
    </row>
    <row r="445" spans="1:3" x14ac:dyDescent="0.25">
      <c r="A445" s="18">
        <v>42809</v>
      </c>
      <c r="B445" s="19">
        <f t="shared" si="6"/>
        <v>443.18400000000003</v>
      </c>
      <c r="C445" s="115">
        <v>443184</v>
      </c>
    </row>
    <row r="446" spans="1:3" x14ac:dyDescent="0.25">
      <c r="A446" s="18">
        <v>42816</v>
      </c>
      <c r="B446" s="19">
        <f t="shared" si="6"/>
        <v>443.49400000000003</v>
      </c>
      <c r="C446" s="115">
        <v>443494</v>
      </c>
    </row>
    <row r="447" spans="1:3" x14ac:dyDescent="0.25">
      <c r="A447" s="18">
        <v>42823</v>
      </c>
      <c r="B447" s="19">
        <f t="shared" si="6"/>
        <v>443.77699999999999</v>
      </c>
      <c r="C447" s="115">
        <v>443777</v>
      </c>
    </row>
    <row r="448" spans="1:3" x14ac:dyDescent="0.25">
      <c r="A448" s="18">
        <v>42830</v>
      </c>
      <c r="B448" s="19">
        <f t="shared" si="6"/>
        <v>444.084</v>
      </c>
      <c r="C448" s="115">
        <v>444084</v>
      </c>
    </row>
    <row r="449" spans="1:3" x14ac:dyDescent="0.25">
      <c r="A449" s="18">
        <v>42837</v>
      </c>
      <c r="B449" s="19">
        <f t="shared" si="6"/>
        <v>444.52</v>
      </c>
      <c r="C449" s="115">
        <v>444520</v>
      </c>
    </row>
    <row r="450" spans="1:3" x14ac:dyDescent="0.25">
      <c r="A450" s="18">
        <v>42844</v>
      </c>
      <c r="B450" s="19">
        <f t="shared" si="6"/>
        <v>444.702</v>
      </c>
      <c r="C450" s="115">
        <v>444702</v>
      </c>
    </row>
    <row r="451" spans="1:3" x14ac:dyDescent="0.25">
      <c r="A451" s="18">
        <v>42851</v>
      </c>
      <c r="B451" s="19">
        <f t="shared" si="6"/>
        <v>444.93900000000002</v>
      </c>
      <c r="C451" s="115">
        <v>444939</v>
      </c>
    </row>
    <row r="452" spans="1:3" x14ac:dyDescent="0.25">
      <c r="A452" s="18">
        <v>42858</v>
      </c>
      <c r="B452" s="19">
        <f t="shared" si="6"/>
        <v>444.96100000000001</v>
      </c>
      <c r="C452" s="115">
        <v>444961</v>
      </c>
    </row>
    <row r="453" spans="1:3" x14ac:dyDescent="0.25">
      <c r="A453" s="18">
        <v>42865</v>
      </c>
      <c r="B453" s="19">
        <f t="shared" si="6"/>
        <v>444.96100000000001</v>
      </c>
      <c r="C453" s="115">
        <v>444961</v>
      </c>
    </row>
    <row r="454" spans="1:3" x14ac:dyDescent="0.25">
      <c r="A454" s="18">
        <v>42872</v>
      </c>
      <c r="B454" s="19">
        <f t="shared" si="6"/>
        <v>444.96100000000001</v>
      </c>
      <c r="C454" s="115">
        <v>444961</v>
      </c>
    </row>
    <row r="455" spans="1:3" x14ac:dyDescent="0.25">
      <c r="A455" s="18">
        <v>42879</v>
      </c>
      <c r="B455" s="19">
        <f t="shared" si="6"/>
        <v>444.96100000000001</v>
      </c>
      <c r="C455" s="115">
        <v>444961</v>
      </c>
    </row>
    <row r="456" spans="1:3" x14ac:dyDescent="0.25">
      <c r="A456" s="18">
        <v>42886</v>
      </c>
      <c r="B456" s="19">
        <f t="shared" si="6"/>
        <v>444.96100000000001</v>
      </c>
      <c r="C456" s="115">
        <v>444961</v>
      </c>
    </row>
    <row r="457" spans="1:3" x14ac:dyDescent="0.25">
      <c r="A457" s="18">
        <v>42893</v>
      </c>
      <c r="B457" s="19">
        <f t="shared" si="6"/>
        <v>444.96100000000001</v>
      </c>
      <c r="C457" s="115">
        <v>444961</v>
      </c>
    </row>
    <row r="458" spans="1:3" x14ac:dyDescent="0.25">
      <c r="A458" s="18">
        <v>42900</v>
      </c>
      <c r="B458" s="19">
        <f t="shared" si="6"/>
        <v>444.96100000000001</v>
      </c>
      <c r="C458" s="115">
        <v>444961</v>
      </c>
    </row>
    <row r="459" spans="1:3" x14ac:dyDescent="0.25">
      <c r="A459" s="18">
        <v>42907</v>
      </c>
      <c r="B459" s="19">
        <f t="shared" si="6"/>
        <v>444.952</v>
      </c>
      <c r="C459" s="115">
        <v>444952</v>
      </c>
    </row>
    <row r="460" spans="1:3" x14ac:dyDescent="0.25">
      <c r="A460" s="18">
        <v>42914</v>
      </c>
      <c r="B460" s="19">
        <f t="shared" si="6"/>
        <v>444.952</v>
      </c>
      <c r="C460" s="115">
        <v>444952</v>
      </c>
    </row>
    <row r="461" spans="1:3" x14ac:dyDescent="0.25">
      <c r="A461" s="18">
        <v>42921</v>
      </c>
      <c r="B461" s="19">
        <f t="shared" si="6"/>
        <v>444.952</v>
      </c>
      <c r="C461" s="115">
        <v>444952</v>
      </c>
    </row>
    <row r="462" spans="1:3" x14ac:dyDescent="0.25">
      <c r="A462" s="18">
        <v>42928</v>
      </c>
      <c r="B462" s="19">
        <f t="shared" si="6"/>
        <v>444.952</v>
      </c>
      <c r="C462" s="115">
        <v>444952</v>
      </c>
    </row>
  </sheetData>
  <hyperlinks>
    <hyperlink ref="B2" r:id="rId1" xr:uid="{00000000-0004-0000-0600-000000000000}"/>
  </hyperlinks>
  <pageMargins left="0.7" right="0.7" top="0.75" bottom="0.75" header="0.3" footer="0.3"/>
  <pageSetup paperSize="9" orientation="portrait" verticalDpi="0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AB103"/>
  <sheetViews>
    <sheetView tabSelected="1" topLeftCell="S24" workbookViewId="0">
      <selection activeCell="Y60" sqref="Y60"/>
    </sheetView>
  </sheetViews>
  <sheetFormatPr defaultRowHeight="15" x14ac:dyDescent="0.25"/>
  <cols>
    <col min="25" max="25" width="16.5703125" customWidth="1"/>
    <col min="26" max="26" width="17" customWidth="1"/>
  </cols>
  <sheetData>
    <row r="2" spans="1:26" ht="60" x14ac:dyDescent="0.25">
      <c r="A2" s="20" t="s">
        <v>61</v>
      </c>
      <c r="B2" s="20" t="s">
        <v>62</v>
      </c>
      <c r="Y2" s="20" t="s">
        <v>928</v>
      </c>
      <c r="Z2" s="20" t="s">
        <v>929</v>
      </c>
    </row>
    <row r="3" spans="1:26" x14ac:dyDescent="0.25">
      <c r="A3" s="28">
        <v>1970</v>
      </c>
      <c r="B3" s="29">
        <v>5000</v>
      </c>
    </row>
    <row r="4" spans="1:26" x14ac:dyDescent="0.25">
      <c r="A4" s="28">
        <v>1971</v>
      </c>
      <c r="B4" s="29">
        <v>6000</v>
      </c>
      <c r="X4">
        <v>2008</v>
      </c>
      <c r="Y4" s="19">
        <f>+B41</f>
        <v>228000</v>
      </c>
    </row>
    <row r="5" spans="1:26" x14ac:dyDescent="0.25">
      <c r="A5" s="28">
        <v>1972</v>
      </c>
      <c r="B5" s="29">
        <v>7000</v>
      </c>
      <c r="X5">
        <v>2009</v>
      </c>
      <c r="Y5" s="19">
        <f t="shared" ref="Y5:Y13" si="0">+B42</f>
        <v>226000</v>
      </c>
      <c r="Z5" s="19">
        <f>+'Quantitative Easing'!B4</f>
        <v>190.053</v>
      </c>
    </row>
    <row r="6" spans="1:26" x14ac:dyDescent="0.25">
      <c r="A6" s="28">
        <v>1973</v>
      </c>
      <c r="B6" s="29">
        <v>10000</v>
      </c>
      <c r="X6" s="176">
        <v>2010</v>
      </c>
      <c r="Y6" s="19">
        <f t="shared" si="0"/>
        <v>251000</v>
      </c>
      <c r="Z6" s="19">
        <f>+'Quantitative Easing'!B5</f>
        <v>199.398</v>
      </c>
    </row>
    <row r="7" spans="1:26" x14ac:dyDescent="0.25">
      <c r="A7" s="28">
        <v>1974</v>
      </c>
      <c r="B7" s="29">
        <v>11000</v>
      </c>
      <c r="X7" s="176">
        <v>2011</v>
      </c>
      <c r="Y7" s="19">
        <f t="shared" si="0"/>
        <v>245000</v>
      </c>
      <c r="Z7" s="19">
        <f>+'Quantitative Easing'!B6</f>
        <v>249.92</v>
      </c>
    </row>
    <row r="8" spans="1:26" x14ac:dyDescent="0.25">
      <c r="A8" s="28">
        <v>1975</v>
      </c>
      <c r="B8" s="29">
        <v>12000</v>
      </c>
      <c r="X8" s="176">
        <v>2012</v>
      </c>
      <c r="Y8" s="19">
        <f t="shared" si="0"/>
        <v>246000</v>
      </c>
      <c r="Z8" s="19">
        <f>+'Quantitative Easing'!B7</f>
        <v>374.97399999999999</v>
      </c>
    </row>
    <row r="9" spans="1:26" x14ac:dyDescent="0.25">
      <c r="A9" s="28">
        <v>1976</v>
      </c>
      <c r="B9" s="29">
        <v>13000</v>
      </c>
      <c r="X9" s="176">
        <v>2013</v>
      </c>
      <c r="Y9" s="19">
        <f t="shared" si="0"/>
        <v>251000</v>
      </c>
      <c r="Z9" s="19">
        <f>+'Quantitative Easing'!B8</f>
        <v>374.99099999999999</v>
      </c>
    </row>
    <row r="10" spans="1:26" x14ac:dyDescent="0.25">
      <c r="A10" s="28">
        <v>1977</v>
      </c>
      <c r="B10" s="29">
        <v>14000</v>
      </c>
      <c r="X10" s="176">
        <v>2014</v>
      </c>
      <c r="Y10" s="19">
        <f t="shared" si="0"/>
        <v>267000</v>
      </c>
      <c r="Z10" s="19">
        <f>+'Quantitative Easing'!B9</f>
        <v>374.911</v>
      </c>
    </row>
    <row r="11" spans="1:26" x14ac:dyDescent="0.25">
      <c r="A11" s="28">
        <v>1978</v>
      </c>
      <c r="B11" s="29">
        <v>16000</v>
      </c>
      <c r="X11" s="176">
        <v>2015</v>
      </c>
      <c r="Y11" s="19">
        <f t="shared" si="0"/>
        <v>277000</v>
      </c>
      <c r="Z11" s="19">
        <f>+'Quantitative Easing'!B10</f>
        <v>374.9</v>
      </c>
    </row>
    <row r="12" spans="1:26" x14ac:dyDescent="0.25">
      <c r="A12" s="28">
        <v>1979</v>
      </c>
      <c r="B12" s="29">
        <v>20000</v>
      </c>
      <c r="X12" s="176">
        <v>2016</v>
      </c>
      <c r="Y12" s="19">
        <f t="shared" si="0"/>
        <v>283000</v>
      </c>
      <c r="Z12" s="19">
        <f>+'Quantitative Easing'!B11</f>
        <v>427.81700000000001</v>
      </c>
    </row>
    <row r="13" spans="1:26" x14ac:dyDescent="0.25">
      <c r="A13" s="28">
        <v>1980</v>
      </c>
      <c r="B13" s="29">
        <v>24000</v>
      </c>
      <c r="X13" s="176">
        <v>2017</v>
      </c>
      <c r="Y13" s="19">
        <f t="shared" si="0"/>
        <v>280000</v>
      </c>
      <c r="Z13" s="19">
        <f>+'Quantitative Easing'!B12</f>
        <v>444.952</v>
      </c>
    </row>
    <row r="14" spans="1:26" x14ac:dyDescent="0.25">
      <c r="A14" s="28">
        <v>1981</v>
      </c>
      <c r="B14" s="29">
        <v>24000</v>
      </c>
      <c r="X14" s="176"/>
      <c r="Y14" s="19"/>
    </row>
    <row r="15" spans="1:26" x14ac:dyDescent="0.25">
      <c r="A15" s="28">
        <v>1982</v>
      </c>
      <c r="B15" s="29">
        <v>24000</v>
      </c>
    </row>
    <row r="16" spans="1:26" x14ac:dyDescent="0.25">
      <c r="A16" s="28">
        <v>1983</v>
      </c>
      <c r="B16" s="29">
        <v>26000</v>
      </c>
    </row>
    <row r="17" spans="1:26" x14ac:dyDescent="0.25">
      <c r="A17" s="28">
        <v>1984</v>
      </c>
      <c r="B17" s="29">
        <v>29000</v>
      </c>
    </row>
    <row r="18" spans="1:26" x14ac:dyDescent="0.25">
      <c r="A18" s="28">
        <v>1985</v>
      </c>
      <c r="B18" s="29">
        <v>31000</v>
      </c>
    </row>
    <row r="19" spans="1:26" x14ac:dyDescent="0.25">
      <c r="A19" s="28">
        <v>1986</v>
      </c>
      <c r="B19" s="29">
        <v>36000</v>
      </c>
    </row>
    <row r="20" spans="1:26" x14ac:dyDescent="0.25">
      <c r="A20" s="28">
        <v>1987</v>
      </c>
      <c r="B20" s="29">
        <v>40000</v>
      </c>
    </row>
    <row r="21" spans="1:26" x14ac:dyDescent="0.25">
      <c r="A21" s="28">
        <v>1988</v>
      </c>
      <c r="B21" s="29">
        <v>49000</v>
      </c>
    </row>
    <row r="22" spans="1:26" x14ac:dyDescent="0.25">
      <c r="A22" s="28">
        <v>1989</v>
      </c>
      <c r="B22" s="29">
        <v>55000</v>
      </c>
      <c r="C22" s="165">
        <f t="shared" ref="C22:C25" si="1">+((B22-B21)/B21)</f>
        <v>0.12244897959183673</v>
      </c>
    </row>
    <row r="23" spans="1:26" x14ac:dyDescent="0.25">
      <c r="A23" s="28">
        <v>1990</v>
      </c>
      <c r="B23" s="29">
        <v>60000</v>
      </c>
      <c r="C23" s="165">
        <f t="shared" si="1"/>
        <v>9.0909090909090912E-2</v>
      </c>
    </row>
    <row r="24" spans="1:26" x14ac:dyDescent="0.25">
      <c r="A24" s="30">
        <v>1991</v>
      </c>
      <c r="B24" s="29">
        <v>62000</v>
      </c>
      <c r="C24" s="165">
        <f t="shared" si="1"/>
        <v>3.3333333333333333E-2</v>
      </c>
    </row>
    <row r="25" spans="1:26" x14ac:dyDescent="0.25">
      <c r="A25" s="30">
        <v>1992</v>
      </c>
      <c r="B25" s="29">
        <v>61000</v>
      </c>
      <c r="C25" s="165">
        <f t="shared" si="1"/>
        <v>-1.6129032258064516E-2</v>
      </c>
    </row>
    <row r="26" spans="1:26" x14ac:dyDescent="0.25">
      <c r="A26" s="30">
        <v>1993</v>
      </c>
      <c r="B26" s="29">
        <v>62000</v>
      </c>
      <c r="C26" s="165">
        <f>+((B26-B25)/B25)</f>
        <v>1.6393442622950821E-2</v>
      </c>
    </row>
    <row r="27" spans="1:26" ht="90" x14ac:dyDescent="0.25">
      <c r="A27" s="30">
        <v>1994</v>
      </c>
      <c r="B27" s="29">
        <v>65000</v>
      </c>
      <c r="C27" s="165">
        <f t="shared" ref="C27:C50" si="2">+((B27-B26)/B26)</f>
        <v>4.8387096774193547E-2</v>
      </c>
      <c r="Y27" s="20" t="s">
        <v>930</v>
      </c>
      <c r="Z27" s="20" t="s">
        <v>931</v>
      </c>
    </row>
    <row r="28" spans="1:26" x14ac:dyDescent="0.25">
      <c r="A28" s="30">
        <v>1995</v>
      </c>
      <c r="B28" s="29">
        <v>66000</v>
      </c>
      <c r="C28" s="165">
        <f t="shared" si="2"/>
        <v>1.5384615384615385E-2</v>
      </c>
      <c r="X28">
        <v>1994</v>
      </c>
      <c r="Y28" s="165">
        <f>+(('All financial institutions'!B7-'All financial institutions'!B6)/'All financial institutions'!B6)</f>
        <v>4.9563499981203997E-2</v>
      </c>
      <c r="Z28" s="165">
        <f>+C27</f>
        <v>4.8387096774193547E-2</v>
      </c>
    </row>
    <row r="29" spans="1:26" x14ac:dyDescent="0.25">
      <c r="A29" s="30">
        <v>1996</v>
      </c>
      <c r="B29" s="29">
        <v>71000</v>
      </c>
      <c r="C29" s="165">
        <f t="shared" si="2"/>
        <v>7.575757575757576E-2</v>
      </c>
      <c r="X29">
        <v>1995</v>
      </c>
      <c r="Y29" s="165">
        <f>+(('All financial institutions'!B8-'All financial institutions'!B7)/'All financial institutions'!B7)</f>
        <v>4.5286106695246603E-2</v>
      </c>
      <c r="Z29" s="165">
        <f t="shared" ref="Z29:Z51" si="3">+C28</f>
        <v>1.5384615384615385E-2</v>
      </c>
    </row>
    <row r="30" spans="1:26" x14ac:dyDescent="0.25">
      <c r="A30" s="30">
        <v>1997</v>
      </c>
      <c r="B30" s="29">
        <v>76000</v>
      </c>
      <c r="C30" s="165">
        <f t="shared" si="2"/>
        <v>7.0422535211267609E-2</v>
      </c>
      <c r="X30" s="176">
        <v>1996</v>
      </c>
      <c r="Y30" s="165">
        <f>+(('All financial institutions'!B9-'All financial institutions'!B8)/'All financial institutions'!B8)</f>
        <v>3.8284536473763502E-2</v>
      </c>
      <c r="Z30" s="165">
        <f t="shared" si="3"/>
        <v>7.575757575757576E-2</v>
      </c>
    </row>
    <row r="31" spans="1:26" x14ac:dyDescent="0.25">
      <c r="A31" s="30">
        <v>1998</v>
      </c>
      <c r="B31" s="29">
        <v>82000</v>
      </c>
      <c r="C31" s="165">
        <f t="shared" si="2"/>
        <v>7.8947368421052627E-2</v>
      </c>
      <c r="X31" s="176">
        <v>1997</v>
      </c>
      <c r="Y31" s="165">
        <f>+(('All financial institutions'!B10-'All financial institutions'!B9)/'All financial institutions'!B9)</f>
        <v>5.2238900693286301E-2</v>
      </c>
      <c r="Z31" s="165">
        <f t="shared" si="3"/>
        <v>7.0422535211267609E-2</v>
      </c>
    </row>
    <row r="32" spans="1:26" x14ac:dyDescent="0.25">
      <c r="A32" s="30">
        <v>1999</v>
      </c>
      <c r="B32" s="29">
        <v>93000</v>
      </c>
      <c r="C32" s="165">
        <f t="shared" si="2"/>
        <v>0.13414634146341464</v>
      </c>
      <c r="X32" s="176">
        <v>1998</v>
      </c>
      <c r="Y32" s="165">
        <f>+(('All financial institutions'!B11-'All financial institutions'!B10)/'All financial institutions'!B10)</f>
        <v>4.8624966525854033E-2</v>
      </c>
      <c r="Z32" s="165">
        <f t="shared" si="3"/>
        <v>7.8947368421052627E-2</v>
      </c>
    </row>
    <row r="33" spans="1:26" x14ac:dyDescent="0.25">
      <c r="A33" s="31">
        <v>2000</v>
      </c>
      <c r="B33" s="29">
        <v>102000</v>
      </c>
      <c r="C33" s="165">
        <f t="shared" si="2"/>
        <v>9.6774193548387094E-2</v>
      </c>
      <c r="X33" s="176">
        <v>1999</v>
      </c>
      <c r="Y33" s="165">
        <f>+(('All financial institutions'!B12-'All financial institutions'!B11)/'All financial institutions'!B11)</f>
        <v>6.9818752386956021E-2</v>
      </c>
      <c r="Z33" s="165">
        <f t="shared" si="3"/>
        <v>0.13414634146341464</v>
      </c>
    </row>
    <row r="34" spans="1:26" x14ac:dyDescent="0.25">
      <c r="A34" s="30">
        <v>2001</v>
      </c>
      <c r="B34" s="29">
        <v>113000</v>
      </c>
      <c r="C34" s="165">
        <f t="shared" si="2"/>
        <v>0.10784313725490197</v>
      </c>
      <c r="X34" s="176">
        <v>2000</v>
      </c>
      <c r="Y34" s="165">
        <f>+(('All financial institutions'!B13-'All financial institutions'!B12)/'All financial institutions'!B12)</f>
        <v>8.6905189451205483E-2</v>
      </c>
      <c r="Z34" s="165">
        <f t="shared" si="3"/>
        <v>9.6774193548387094E-2</v>
      </c>
    </row>
    <row r="35" spans="1:26" x14ac:dyDescent="0.25">
      <c r="A35" s="30">
        <v>2002</v>
      </c>
      <c r="B35" s="29">
        <v>128000</v>
      </c>
      <c r="C35" s="165">
        <f t="shared" si="2"/>
        <v>0.13274336283185842</v>
      </c>
      <c r="X35" s="176">
        <v>2001</v>
      </c>
      <c r="Y35" s="165">
        <f>+(('All financial institutions'!B14-'All financial institutions'!B13)/'All financial institutions'!B13)</f>
        <v>8.5696421929040215E-2</v>
      </c>
      <c r="Z35" s="165">
        <f t="shared" si="3"/>
        <v>0.10784313725490197</v>
      </c>
    </row>
    <row r="36" spans="1:26" x14ac:dyDescent="0.25">
      <c r="A36" s="30">
        <v>2003</v>
      </c>
      <c r="B36" s="29">
        <v>156000</v>
      </c>
      <c r="C36" s="165">
        <f t="shared" si="2"/>
        <v>0.21875</v>
      </c>
      <c r="X36" s="176">
        <v>2002</v>
      </c>
      <c r="Y36" s="165">
        <f>+(('All financial institutions'!B15-'All financial institutions'!B14)/'All financial institutions'!B14)</f>
        <v>0.11489382640453115</v>
      </c>
      <c r="Z36" s="165">
        <f t="shared" si="3"/>
        <v>0.13274336283185842</v>
      </c>
    </row>
    <row r="37" spans="1:26" x14ac:dyDescent="0.25">
      <c r="A37" s="30">
        <v>2004</v>
      </c>
      <c r="B37" s="29">
        <v>180000</v>
      </c>
      <c r="C37" s="165">
        <f t="shared" si="2"/>
        <v>0.15384615384615385</v>
      </c>
      <c r="X37" s="176">
        <v>2003</v>
      </c>
      <c r="Y37" s="165">
        <f>+(('All financial institutions'!B16-'All financial institutions'!B15)/'All financial institutions'!B15)</f>
        <v>0.14792675012954229</v>
      </c>
      <c r="Z37" s="165">
        <f t="shared" si="3"/>
        <v>0.21875</v>
      </c>
    </row>
    <row r="38" spans="1:26" x14ac:dyDescent="0.25">
      <c r="A38" s="31">
        <v>2005</v>
      </c>
      <c r="B38" s="29">
        <v>191000</v>
      </c>
      <c r="C38" s="165">
        <f t="shared" si="2"/>
        <v>6.1111111111111109E-2</v>
      </c>
      <c r="X38" s="176">
        <v>2004</v>
      </c>
      <c r="Y38" s="165">
        <f>+(('All financial institutions'!B17-'All financial institutions'!B16)/'All financial institutions'!B16)</f>
        <v>0.15176870302705811</v>
      </c>
      <c r="Z38" s="165">
        <f t="shared" si="3"/>
        <v>0.15384615384615385</v>
      </c>
    </row>
    <row r="39" spans="1:26" x14ac:dyDescent="0.25">
      <c r="A39" s="31">
        <v>2006</v>
      </c>
      <c r="B39" s="29">
        <v>205000</v>
      </c>
      <c r="C39" s="165">
        <f t="shared" si="2"/>
        <v>7.3298429319371722E-2</v>
      </c>
      <c r="X39" s="176">
        <v>2005</v>
      </c>
      <c r="Y39" s="165">
        <f>+(('All financial institutions'!B18-'All financial institutions'!B17)/'All financial institutions'!B17)</f>
        <v>0.10941487152097799</v>
      </c>
      <c r="Z39" s="165">
        <f t="shared" si="3"/>
        <v>6.1111111111111109E-2</v>
      </c>
    </row>
    <row r="40" spans="1:26" x14ac:dyDescent="0.25">
      <c r="A40" s="31">
        <v>2007</v>
      </c>
      <c r="B40" s="29">
        <v>223000</v>
      </c>
      <c r="C40" s="165">
        <f t="shared" si="2"/>
        <v>8.7804878048780483E-2</v>
      </c>
      <c r="X40" s="176">
        <v>2006</v>
      </c>
      <c r="Y40" s="165">
        <f>+(('All financial institutions'!B19-'All financial institutions'!B18)/'All financial institutions'!B18)</f>
        <v>0.10395743903145721</v>
      </c>
      <c r="Z40" s="165">
        <f t="shared" si="3"/>
        <v>7.3298429319371722E-2</v>
      </c>
    </row>
    <row r="41" spans="1:26" x14ac:dyDescent="0.25">
      <c r="A41" s="31">
        <v>2008</v>
      </c>
      <c r="B41" s="29">
        <v>228000</v>
      </c>
      <c r="C41" s="165">
        <f t="shared" si="2"/>
        <v>2.2421524663677129E-2</v>
      </c>
      <c r="X41" s="176">
        <v>2007</v>
      </c>
      <c r="Y41" s="165">
        <f>+(('All financial institutions'!B20-'All financial institutions'!B19)/'All financial institutions'!B19)</f>
        <v>0.11305689083960377</v>
      </c>
      <c r="Z41" s="165">
        <f t="shared" si="3"/>
        <v>8.7804878048780483E-2</v>
      </c>
    </row>
    <row r="42" spans="1:26" x14ac:dyDescent="0.25">
      <c r="A42" s="31">
        <v>2009</v>
      </c>
      <c r="B42" s="29">
        <v>226000</v>
      </c>
      <c r="C42" s="165">
        <f t="shared" si="2"/>
        <v>-8.771929824561403E-3</v>
      </c>
      <c r="X42" s="176">
        <v>2008</v>
      </c>
      <c r="Y42" s="165">
        <f>+(('All financial institutions'!B21-'All financial institutions'!B20)/'All financial institutions'!B20)</f>
        <v>6.6058304130480486E-2</v>
      </c>
      <c r="Z42" s="165">
        <f t="shared" si="3"/>
        <v>2.2421524663677129E-2</v>
      </c>
    </row>
    <row r="43" spans="1:26" x14ac:dyDescent="0.25">
      <c r="A43" s="31">
        <v>2010</v>
      </c>
      <c r="B43" s="29">
        <v>251000</v>
      </c>
      <c r="C43" s="165">
        <f t="shared" si="2"/>
        <v>0.11061946902654868</v>
      </c>
      <c r="X43" s="176">
        <v>2009</v>
      </c>
      <c r="Y43" s="165">
        <f>+(('All financial institutions'!B22-'All financial institutions'!B21)/'All financial institutions'!B21)</f>
        <v>9.1639939768772775E-3</v>
      </c>
      <c r="Z43" s="165">
        <f t="shared" si="3"/>
        <v>-8.771929824561403E-3</v>
      </c>
    </row>
    <row r="44" spans="1:26" x14ac:dyDescent="0.25">
      <c r="A44" s="31">
        <v>2011</v>
      </c>
      <c r="B44" s="29">
        <v>245000</v>
      </c>
      <c r="C44" s="165">
        <f t="shared" si="2"/>
        <v>-2.3904382470119521E-2</v>
      </c>
      <c r="X44" s="176">
        <v>2010</v>
      </c>
      <c r="Y44" s="165">
        <f>+(('All financial institutions'!B23-'All financial institutions'!B22)/'All financial institutions'!B22)</f>
        <v>7.4782379986546551E-3</v>
      </c>
      <c r="Z44" s="165">
        <f t="shared" si="3"/>
        <v>0.11061946902654868</v>
      </c>
    </row>
    <row r="45" spans="1:26" x14ac:dyDescent="0.25">
      <c r="A45" s="31">
        <v>2012</v>
      </c>
      <c r="B45" s="29">
        <v>246000</v>
      </c>
      <c r="C45" s="165">
        <f t="shared" si="2"/>
        <v>4.0816326530612249E-3</v>
      </c>
      <c r="X45" s="176">
        <v>2011</v>
      </c>
      <c r="Y45" s="165">
        <f>+(('All financial institutions'!B24-'All financial institutions'!B23)/'All financial institutions'!B23)</f>
        <v>3.0022265676969166E-3</v>
      </c>
      <c r="Z45" s="165">
        <f t="shared" si="3"/>
        <v>-2.3904382470119521E-2</v>
      </c>
    </row>
    <row r="46" spans="1:26" x14ac:dyDescent="0.25">
      <c r="A46" s="32">
        <v>2013</v>
      </c>
      <c r="B46" s="29">
        <v>251000</v>
      </c>
      <c r="C46" s="165">
        <f t="shared" si="2"/>
        <v>2.032520325203252E-2</v>
      </c>
      <c r="X46" s="176">
        <v>2012</v>
      </c>
      <c r="Y46" s="165">
        <f>+(('All financial institutions'!B25-'All financial institutions'!B24)/'All financial institutions'!B24)</f>
        <v>1.8112940591523647E-2</v>
      </c>
      <c r="Z46" s="165">
        <f t="shared" si="3"/>
        <v>4.0816326530612249E-3</v>
      </c>
    </row>
    <row r="47" spans="1:26" x14ac:dyDescent="0.25">
      <c r="A47" s="32">
        <v>2014</v>
      </c>
      <c r="B47" s="29">
        <v>267000</v>
      </c>
      <c r="C47" s="165">
        <f t="shared" si="2"/>
        <v>6.3745019920318724E-2</v>
      </c>
      <c r="X47" s="176">
        <v>2013</v>
      </c>
      <c r="Y47" s="165">
        <f>+(('All financial institutions'!B26-'All financial institutions'!B25)/'All financial institutions'!B25)</f>
        <v>5.9291403811659463E-3</v>
      </c>
      <c r="Z47" s="165">
        <f t="shared" si="3"/>
        <v>2.032520325203252E-2</v>
      </c>
    </row>
    <row r="48" spans="1:26" x14ac:dyDescent="0.25">
      <c r="A48" s="33">
        <v>2015</v>
      </c>
      <c r="B48" s="29">
        <v>277000</v>
      </c>
      <c r="C48" s="165">
        <f t="shared" si="2"/>
        <v>3.7453183520599252E-2</v>
      </c>
      <c r="X48" s="176">
        <v>2014</v>
      </c>
      <c r="Y48" s="165">
        <f>+(('All financial institutions'!B27-'All financial institutions'!B26)/'All financial institutions'!B26)</f>
        <v>1.6670888828973204E-2</v>
      </c>
      <c r="Z48" s="165">
        <f t="shared" si="3"/>
        <v>6.3745019920318724E-2</v>
      </c>
    </row>
    <row r="49" spans="1:28" x14ac:dyDescent="0.25">
      <c r="A49" s="32">
        <v>2016</v>
      </c>
      <c r="B49" s="29">
        <v>283000</v>
      </c>
      <c r="C49" s="165">
        <f t="shared" si="2"/>
        <v>2.1660649819494584E-2</v>
      </c>
      <c r="X49" s="176">
        <v>2015</v>
      </c>
      <c r="Y49" s="165">
        <f>+(('All financial institutions'!B28-'All financial institutions'!B27)/'All financial institutions'!B27)</f>
        <v>1.6544148576052596E-2</v>
      </c>
      <c r="Z49" s="165">
        <f t="shared" si="3"/>
        <v>3.7453183520599252E-2</v>
      </c>
    </row>
    <row r="50" spans="1:28" x14ac:dyDescent="0.25">
      <c r="A50" s="33">
        <v>2017</v>
      </c>
      <c r="B50" s="29">
        <v>280000</v>
      </c>
      <c r="C50" s="165">
        <f t="shared" si="2"/>
        <v>-1.0600706713780919E-2</v>
      </c>
      <c r="X50" s="176">
        <v>2016</v>
      </c>
      <c r="Y50" s="165">
        <f>+(('All financial institutions'!B29-'All financial institutions'!B28)/'All financial institutions'!B28)</f>
        <v>2.9736814726773492E-2</v>
      </c>
      <c r="Z50" s="165">
        <f t="shared" si="3"/>
        <v>2.1660649819494584E-2</v>
      </c>
    </row>
    <row r="51" spans="1:28" x14ac:dyDescent="0.25">
      <c r="A51" s="33"/>
      <c r="B51" s="29"/>
      <c r="X51" s="176">
        <v>2017</v>
      </c>
      <c r="Y51" s="165">
        <f>+(('All financial institutions'!B30-'All financial institutions'!B29)/'All financial institutions'!B29)</f>
        <v>2.9270727053263938E-2</v>
      </c>
      <c r="Z51" s="165">
        <f t="shared" si="3"/>
        <v>-1.0600706713780919E-2</v>
      </c>
      <c r="AA51">
        <f>CORREL(Y28:Y51,Z28:Z51)</f>
        <v>0.74927095428948565</v>
      </c>
      <c r="AB51" t="s">
        <v>932</v>
      </c>
    </row>
    <row r="52" spans="1:28" x14ac:dyDescent="0.25">
      <c r="X52" s="176"/>
      <c r="Y52" s="165"/>
      <c r="Z52" s="165"/>
    </row>
    <row r="54" spans="1:28" x14ac:dyDescent="0.25">
      <c r="A54" t="s">
        <v>439</v>
      </c>
      <c r="B54" s="35" t="s">
        <v>440</v>
      </c>
    </row>
    <row r="57" spans="1:28" x14ac:dyDescent="0.25">
      <c r="A57" t="s">
        <v>921</v>
      </c>
    </row>
    <row r="58" spans="1:28" x14ac:dyDescent="0.25">
      <c r="A58" t="s">
        <v>60</v>
      </c>
      <c r="B58" s="35" t="s">
        <v>922</v>
      </c>
    </row>
    <row r="60" spans="1:28" x14ac:dyDescent="0.25">
      <c r="A60" t="s">
        <v>61</v>
      </c>
    </row>
    <row r="61" spans="1:28" s="176" customFormat="1" x14ac:dyDescent="0.25">
      <c r="A61" s="176">
        <v>1997</v>
      </c>
    </row>
    <row r="62" spans="1:28" s="176" customFormat="1" x14ac:dyDescent="0.25">
      <c r="A62" s="176">
        <v>1998</v>
      </c>
    </row>
    <row r="63" spans="1:28" x14ac:dyDescent="0.25">
      <c r="A63">
        <v>1999</v>
      </c>
      <c r="B63" s="182">
        <v>3.894514298431067</v>
      </c>
    </row>
    <row r="64" spans="1:28" x14ac:dyDescent="0.25">
      <c r="A64">
        <v>2000</v>
      </c>
      <c r="B64" s="182">
        <v>4.1315789473684212</v>
      </c>
    </row>
    <row r="65" spans="1:2" x14ac:dyDescent="0.25">
      <c r="A65" s="176">
        <v>2001</v>
      </c>
      <c r="B65" s="182">
        <v>4.4200422152980199</v>
      </c>
    </row>
    <row r="66" spans="1:2" x14ac:dyDescent="0.25">
      <c r="A66" s="176">
        <v>2002</v>
      </c>
      <c r="B66" s="182">
        <v>5.0578737476899134</v>
      </c>
    </row>
    <row r="67" spans="1:2" x14ac:dyDescent="0.25">
      <c r="A67" s="176">
        <v>2003</v>
      </c>
      <c r="B67" s="182">
        <v>5.8523339107636128</v>
      </c>
    </row>
    <row r="68" spans="1:2" x14ac:dyDescent="0.25">
      <c r="A68" s="176">
        <v>2004</v>
      </c>
      <c r="B68" s="182">
        <v>6.5069107880093338</v>
      </c>
    </row>
    <row r="69" spans="1:2" x14ac:dyDescent="0.25">
      <c r="A69" s="176">
        <v>2005</v>
      </c>
      <c r="B69" s="182">
        <v>6.736210098915814</v>
      </c>
    </row>
    <row r="70" spans="1:2" x14ac:dyDescent="0.25">
      <c r="A70" s="176">
        <v>2006</v>
      </c>
      <c r="B70" s="182">
        <v>6.9597691393651333</v>
      </c>
    </row>
    <row r="71" spans="1:2" x14ac:dyDescent="0.25">
      <c r="A71" s="176">
        <v>2007</v>
      </c>
      <c r="B71" s="182">
        <v>7.1737786023500307</v>
      </c>
    </row>
    <row r="72" spans="1:2" x14ac:dyDescent="0.25">
      <c r="A72" s="176">
        <v>2008</v>
      </c>
      <c r="B72" s="182">
        <v>6.8970953375635515</v>
      </c>
    </row>
    <row r="73" spans="1:2" x14ac:dyDescent="0.25">
      <c r="A73" s="176">
        <v>2009</v>
      </c>
      <c r="B73" s="182">
        <v>6.3466420493884144</v>
      </c>
    </row>
    <row r="74" spans="1:2" x14ac:dyDescent="0.25">
      <c r="A74" s="176">
        <v>2010</v>
      </c>
      <c r="B74" s="182">
        <v>6.8262003374750728</v>
      </c>
    </row>
    <row r="75" spans="1:2" x14ac:dyDescent="0.25">
      <c r="A75" s="176">
        <v>2011</v>
      </c>
      <c r="B75" s="182">
        <v>6.7325979459870675</v>
      </c>
    </row>
    <row r="76" spans="1:2" x14ac:dyDescent="0.25">
      <c r="A76" s="176">
        <v>2012</v>
      </c>
      <c r="B76" s="182">
        <v>6.7585326474674279</v>
      </c>
    </row>
    <row r="77" spans="1:2" x14ac:dyDescent="0.25">
      <c r="A77" s="176">
        <v>2013</v>
      </c>
      <c r="B77" s="182">
        <v>6.7356177996981854</v>
      </c>
    </row>
    <row r="78" spans="1:2" x14ac:dyDescent="0.25">
      <c r="A78" s="176">
        <v>2014</v>
      </c>
      <c r="B78" s="182">
        <v>6.9543574539731345</v>
      </c>
    </row>
    <row r="79" spans="1:2" x14ac:dyDescent="0.25">
      <c r="A79" s="176">
        <v>2015</v>
      </c>
      <c r="B79" s="182">
        <v>7.3699421965317917</v>
      </c>
    </row>
    <row r="80" spans="1:2" x14ac:dyDescent="0.25">
      <c r="A80" s="176">
        <v>2016</v>
      </c>
      <c r="B80" s="182">
        <v>7.587521174477696</v>
      </c>
    </row>
    <row r="83" spans="1:2" x14ac:dyDescent="0.25">
      <c r="A83" s="176"/>
      <c r="B83" t="s">
        <v>923</v>
      </c>
    </row>
    <row r="84" spans="1:2" x14ac:dyDescent="0.25">
      <c r="A84" s="176">
        <v>1997</v>
      </c>
      <c r="B84" s="182">
        <v>3.54</v>
      </c>
    </row>
    <row r="85" spans="1:2" x14ac:dyDescent="0.25">
      <c r="A85" s="176">
        <v>1998</v>
      </c>
      <c r="B85" s="182">
        <v>3.67</v>
      </c>
    </row>
    <row r="86" spans="1:2" x14ac:dyDescent="0.25">
      <c r="A86" s="176">
        <v>1999</v>
      </c>
      <c r="B86" s="182">
        <v>3.96</v>
      </c>
    </row>
    <row r="87" spans="1:2" x14ac:dyDescent="0.25">
      <c r="A87" s="176">
        <v>2000</v>
      </c>
      <c r="B87" s="182">
        <v>4.18</v>
      </c>
    </row>
    <row r="88" spans="1:2" x14ac:dyDescent="0.25">
      <c r="A88" s="176">
        <v>2001</v>
      </c>
      <c r="B88" s="182">
        <v>4.5</v>
      </c>
    </row>
    <row r="89" spans="1:2" x14ac:dyDescent="0.25">
      <c r="A89" s="176">
        <v>2002</v>
      </c>
      <c r="B89" s="182">
        <v>5.12</v>
      </c>
    </row>
    <row r="90" spans="1:2" x14ac:dyDescent="0.25">
      <c r="A90" s="176">
        <v>2003</v>
      </c>
      <c r="B90" s="182">
        <v>5.91</v>
      </c>
    </row>
    <row r="91" spans="1:2" x14ac:dyDescent="0.25">
      <c r="A91" s="176">
        <v>2004</v>
      </c>
      <c r="B91" s="182">
        <v>6.58</v>
      </c>
    </row>
    <row r="92" spans="1:2" x14ac:dyDescent="0.25">
      <c r="A92" s="176">
        <v>2005</v>
      </c>
      <c r="B92" s="182">
        <v>6.79</v>
      </c>
    </row>
    <row r="93" spans="1:2" x14ac:dyDescent="0.25">
      <c r="A93" s="176">
        <v>2006</v>
      </c>
      <c r="B93" s="182">
        <v>6.95</v>
      </c>
    </row>
    <row r="94" spans="1:2" x14ac:dyDescent="0.25">
      <c r="A94" s="176">
        <v>2007</v>
      </c>
      <c r="B94" s="182">
        <v>7.15</v>
      </c>
    </row>
    <row r="95" spans="1:2" x14ac:dyDescent="0.25">
      <c r="A95" s="176">
        <v>2008</v>
      </c>
      <c r="B95" s="182">
        <v>6.95</v>
      </c>
    </row>
    <row r="96" spans="1:2" x14ac:dyDescent="0.25">
      <c r="A96" s="176">
        <v>2009</v>
      </c>
      <c r="B96" s="182">
        <v>6.39</v>
      </c>
    </row>
    <row r="97" spans="1:2" x14ac:dyDescent="0.25">
      <c r="A97" s="176">
        <v>2010</v>
      </c>
      <c r="B97" s="182">
        <v>6.85</v>
      </c>
    </row>
    <row r="98" spans="1:2" x14ac:dyDescent="0.25">
      <c r="A98" s="176">
        <v>2011</v>
      </c>
      <c r="B98" s="182">
        <v>6.8</v>
      </c>
    </row>
    <row r="99" spans="1:2" x14ac:dyDescent="0.25">
      <c r="A99" s="176">
        <v>2012</v>
      </c>
      <c r="B99" s="182">
        <v>6.77</v>
      </c>
    </row>
    <row r="100" spans="1:2" x14ac:dyDescent="0.25">
      <c r="A100" s="176">
        <v>2013</v>
      </c>
      <c r="B100" s="182">
        <v>6.76</v>
      </c>
    </row>
    <row r="101" spans="1:2" x14ac:dyDescent="0.25">
      <c r="A101" s="176">
        <v>2014</v>
      </c>
      <c r="B101" s="182">
        <v>7.09</v>
      </c>
    </row>
    <row r="102" spans="1:2" x14ac:dyDescent="0.25">
      <c r="A102" s="176">
        <v>2015</v>
      </c>
      <c r="B102" s="182">
        <v>7.52</v>
      </c>
    </row>
    <row r="103" spans="1:2" x14ac:dyDescent="0.25">
      <c r="A103" s="176">
        <v>2016</v>
      </c>
      <c r="B103" s="182">
        <v>7.72</v>
      </c>
    </row>
  </sheetData>
  <hyperlinks>
    <hyperlink ref="B54" r:id="rId1" xr:uid="{00000000-0004-0000-0700-000000000000}"/>
    <hyperlink ref="B58" r:id="rId2" location="links-to-related-ons-statistics " xr:uid="{E016C038-76B9-46F4-BD0B-3FD302EE9435}"/>
  </hyperlinks>
  <pageMargins left="0.7" right="0.7" top="0.75" bottom="0.75" header="0.3" footer="0.3"/>
  <pageSetup paperSize="9" orientation="portrait" verticalDpi="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All financial institutions</vt:lpstr>
      <vt:lpstr>Summary</vt:lpstr>
      <vt:lpstr>Final Data</vt:lpstr>
      <vt:lpstr>Bof E Stats</vt:lpstr>
      <vt:lpstr>Total Lending</vt:lpstr>
      <vt:lpstr>GDP</vt:lpstr>
      <vt:lpstr>Money Supply</vt:lpstr>
      <vt:lpstr>Quantitative Easing</vt:lpstr>
      <vt:lpstr>House Prices</vt:lpstr>
      <vt:lpstr>Rent</vt:lpstr>
      <vt:lpstr>CPI Inflation</vt:lpstr>
      <vt:lpstr>GDP data</vt:lpstr>
      <vt:lpstr>Interest Rates</vt:lpstr>
      <vt:lpstr>M4</vt:lpstr>
      <vt:lpstr>CPI, rents and house prices</vt:lpstr>
      <vt:lpstr>Inflation versus wage growth</vt:lpstr>
      <vt:lpstr>Growth in private rents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Charts for "Utilising the Quantity Theory of Credit to Understand the Causes of the 2007 Financial Crisis"</dc:title>
  <dc:creator>Maurice Starkey</dc:creator>
  <cp:keywords>economics</cp:keywords>
  <cp:lastModifiedBy>ML Poulter</cp:lastModifiedBy>
  <dcterms:created xsi:type="dcterms:W3CDTF">2016-04-06T10:33:23Z</dcterms:created>
  <dcterms:modified xsi:type="dcterms:W3CDTF">2018-08-31T14:58:47Z</dcterms:modified>
</cp:coreProperties>
</file>